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ciel\Google Drive\EPE\Coord. ENER RENOV\02. Generación Distribuida\05. Declaración Jurada de Cargas\"/>
    </mc:Choice>
  </mc:AlternateContent>
  <bookViews>
    <workbookView xWindow="-120" yWindow="-120" windowWidth="20730" windowHeight="11160" tabRatio="493"/>
  </bookViews>
  <sheets>
    <sheet name="Dec.Jur." sheetId="3" r:id="rId1"/>
    <sheet name="dat" sheetId="2" state="hidden" r:id="rId2"/>
    <sheet name="Ponderación" sheetId="6" state="hidden" r:id="rId3"/>
    <sheet name="equipos" sheetId="4" r:id="rId4"/>
  </sheets>
  <definedNames>
    <definedName name="_xlnm._FilterDatabase" localSheetId="1" hidden="1">Ponderación!$A$17:$G$31</definedName>
    <definedName name="_xlnm.Print_Area" localSheetId="0">Dec.Jur.!$A$1:$I$205</definedName>
    <definedName name="Comercial">Ponderación!$F$2</definedName>
    <definedName name="Industrial">Ponderación!$D$2</definedName>
    <definedName name="Residencial_concalefacción">Ponderación!$A$2:$A$5</definedName>
    <definedName name="Residencial_sincalefacción">Ponderación!$B$2:$B$5</definedName>
    <definedName name="Rural">Ponderación!$C$2:$C$4</definedName>
    <definedName name="Serv_pub">Ponderación!$E$2:$E$5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74" i="3" l="1"/>
  <c r="C179" i="3" s="1"/>
  <c r="B15" i="6"/>
  <c r="C173" i="3"/>
  <c r="C180" i="3" l="1"/>
  <c r="C178" i="3"/>
  <c r="C176" i="3"/>
  <c r="C177" i="3"/>
  <c r="C181" i="3"/>
  <c r="G15" i="3" l="1"/>
  <c r="G152" i="3" l="1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33" i="3"/>
  <c r="H33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H15" i="3"/>
  <c r="H99" i="3" l="1"/>
  <c r="H101" i="3" s="1"/>
  <c r="D163" i="3" s="1"/>
  <c r="H117" i="3"/>
  <c r="H119" i="3" s="1"/>
  <c r="D164" i="3" s="1"/>
  <c r="H153" i="3"/>
  <c r="H155" i="3" s="1"/>
  <c r="D166" i="3" s="1"/>
  <c r="H135" i="3"/>
  <c r="H137" i="3" s="1"/>
  <c r="D165" i="3" s="1"/>
  <c r="H81" i="3"/>
  <c r="H83" i="3" s="1"/>
  <c r="D162" i="3" s="1"/>
  <c r="H63" i="3"/>
  <c r="H65" i="3" s="1"/>
  <c r="D161" i="3" s="1"/>
  <c r="H45" i="3"/>
  <c r="H47" i="3" s="1"/>
  <c r="D160" i="3" s="1"/>
  <c r="H27" i="3"/>
  <c r="H29" i="3" s="1"/>
  <c r="D159" i="3" s="1"/>
  <c r="B10" i="2"/>
  <c r="B9" i="2"/>
  <c r="D167" i="3" l="1"/>
  <c r="D169" i="3" s="1"/>
  <c r="B12" i="2" s="1"/>
  <c r="B14" i="2" s="1"/>
  <c r="D171" i="3" l="1"/>
  <c r="D178" i="3" l="1"/>
  <c r="D176" i="3"/>
  <c r="D177" i="3"/>
  <c r="D181" i="3"/>
  <c r="D179" i="3"/>
  <c r="D180" i="3"/>
</calcChain>
</file>

<file path=xl/sharedStrings.xml><?xml version="1.0" encoding="utf-8"?>
<sst xmlns="http://schemas.openxmlformats.org/spreadsheetml/2006/main" count="348" uniqueCount="240">
  <si>
    <t>Comercial</t>
  </si>
  <si>
    <t>c</t>
  </si>
  <si>
    <t>d</t>
  </si>
  <si>
    <t>c:</t>
  </si>
  <si>
    <t>d:</t>
  </si>
  <si>
    <t>Potencia:</t>
  </si>
  <si>
    <t>Kw</t>
  </si>
  <si>
    <t>W:</t>
  </si>
  <si>
    <t>KWh-anual</t>
  </si>
  <si>
    <t>Aire acondicionado de 2200 frigorías F/C</t>
  </si>
  <si>
    <t>Aire acondicionado de 3500 frigorías F/C</t>
  </si>
  <si>
    <t>Aire acondicionado de 4500 frigorías F/C</t>
  </si>
  <si>
    <t>Aire acondicionado de 2200 frigorías F/C - Inverter</t>
  </si>
  <si>
    <t>Aire acondicionado de 3500 frigorías F/C - Inverter</t>
  </si>
  <si>
    <t>Aire acondicionado de 4500 frigorías F/C - Inverter</t>
  </si>
  <si>
    <t>Anafe vitrocerámica con hornalla de 120 mm de diámetro</t>
  </si>
  <si>
    <t>Anafe vitrocerámica con hornalla de 140 mm de diámetro</t>
  </si>
  <si>
    <t>Anafe vitrocerámica con hornalla de 175 mm de diámetro</t>
  </si>
  <si>
    <t>Anafe vitrocerámica con hornalla de 200 mm de diámetro</t>
  </si>
  <si>
    <t>Anafe vitrocerámica con hornalla de 215 mm de diámetro</t>
  </si>
  <si>
    <t>Anafe vitrocerámica con hornalla de 220 mm de diámetro</t>
  </si>
  <si>
    <t>Anafe resistivo con hornalla de 150 mm de diámetro</t>
  </si>
  <si>
    <t>Anafe resistivo con hornalla de 190 mm de diámetro</t>
  </si>
  <si>
    <t>Aspiradora</t>
  </si>
  <si>
    <t>Batidora de mano</t>
  </si>
  <si>
    <t>Bomba de agua de 1/2 HP</t>
  </si>
  <si>
    <t>Bomba de agua de 3/4 HP</t>
  </si>
  <si>
    <t>Cafetera de filtro eléctrica</t>
  </si>
  <si>
    <t>Caloventilador chico c/termostato</t>
  </si>
  <si>
    <t>Cargador de celular genérico</t>
  </si>
  <si>
    <t>Computadora (sólo la CPU)</t>
  </si>
  <si>
    <t>Extractor de aire para cocina o baño - 80 m3/hora</t>
  </si>
  <si>
    <t>Extractor de aire para cocina o baño - 200 m3/hora</t>
  </si>
  <si>
    <t>Extractor de aire para cocina o baño - 1200 m3/hora</t>
  </si>
  <si>
    <t>Estufa halógena de 3 velas c/termostato</t>
  </si>
  <si>
    <t>Estufa de cuarzo c/termostato</t>
  </si>
  <si>
    <t>Freezer</t>
  </si>
  <si>
    <t>Heladera</t>
  </si>
  <si>
    <t>Heladera con freezer</t>
  </si>
  <si>
    <t>Heladera con freezer - Inverter</t>
  </si>
  <si>
    <t>Horno eléctrico de 25 a 30 litros c/termostato</t>
  </si>
  <si>
    <t>Horno eléctrico de 73 litros c/termostato, para empotrar</t>
  </si>
  <si>
    <t>Lámpara de bajo consumo de 11W</t>
  </si>
  <si>
    <t>Lámpara de bajo consumo de 15W</t>
  </si>
  <si>
    <t>Lámpara de bajo consumo de 20W</t>
  </si>
  <si>
    <t>Lavarropas automático de 5 kg con calentamiento de agua</t>
  </si>
  <si>
    <t>Lavarropas automático de 5 kg</t>
  </si>
  <si>
    <t>Lavarropas semi-automático de 5 kg</t>
  </si>
  <si>
    <t>Lavavajilla para 12 cubiertos</t>
  </si>
  <si>
    <t>Licuadora de mano o de pie</t>
  </si>
  <si>
    <t>Lustraspiradora</t>
  </si>
  <si>
    <t>Microondas</t>
  </si>
  <si>
    <t>Minicomponentes</t>
  </si>
  <si>
    <t>Monitor LED de 19"</t>
  </si>
  <si>
    <t>Notebook</t>
  </si>
  <si>
    <t>Pava eléctrica de 1,7 litros</t>
  </si>
  <si>
    <t>Plancha</t>
  </si>
  <si>
    <t>Radiador eléctrico mediano c/termostato</t>
  </si>
  <si>
    <t>Reproductor de DVD</t>
  </si>
  <si>
    <t>Secarropas a calor</t>
  </si>
  <si>
    <t>Secarropas centrífugo</t>
  </si>
  <si>
    <t>Televisor color de tubo fluorescente de 21"</t>
  </si>
  <si>
    <t>Televisor color de tubo fluorescente de 25"</t>
  </si>
  <si>
    <t>Televisor color de tubo fluorescente de 29" a 34"</t>
  </si>
  <si>
    <t>Televisor LCD de 40"</t>
  </si>
  <si>
    <t>Televisor LED 24"</t>
  </si>
  <si>
    <t>Televisor LED 32" a 50''</t>
  </si>
  <si>
    <t>Termotanque eléctrico c/termostato</t>
  </si>
  <si>
    <t>Tubo fluorescente de 18 W</t>
  </si>
  <si>
    <t>Tubo fluorescente de 36 W</t>
  </si>
  <si>
    <t>Tubo fluorescente de 58 W</t>
  </si>
  <si>
    <t>Ventilador de techo</t>
  </si>
  <si>
    <t>Ventilador de pie</t>
  </si>
  <si>
    <t>Vitroconvector 54 x 57 cm c/termostato</t>
  </si>
  <si>
    <t>Vitroconvector 86 x 58 cm c/termostato</t>
  </si>
  <si>
    <t>Cafeteras semiautomatica expreso</t>
  </si>
  <si>
    <t>Refrigeración</t>
  </si>
  <si>
    <t>Linea Blanca</t>
  </si>
  <si>
    <t>Cocina</t>
  </si>
  <si>
    <t>Climatización</t>
  </si>
  <si>
    <t>Agua</t>
  </si>
  <si>
    <t>Iluminación</t>
  </si>
  <si>
    <t>1. Iluminación</t>
  </si>
  <si>
    <t>Potencia en W</t>
  </si>
  <si>
    <t>Consumo por hora Wh</t>
  </si>
  <si>
    <t>Lámpara de bajo consumo de 9W</t>
  </si>
  <si>
    <t>Lámpara dicróica 20W</t>
  </si>
  <si>
    <t>Lámpara dicróica 50W</t>
  </si>
  <si>
    <t>Lámpara halógena de 28W</t>
  </si>
  <si>
    <t>Lámpara halógena de 40W</t>
  </si>
  <si>
    <t>Lámpara halógena de 53W</t>
  </si>
  <si>
    <t>Lámpara halógena de 60W</t>
  </si>
  <si>
    <t>Lámpara halógena de 100W</t>
  </si>
  <si>
    <t>Lámpara incandescente 40W</t>
  </si>
  <si>
    <t>Lámpara incandescente 24W</t>
  </si>
  <si>
    <t>Lámpara incandescente 75W</t>
  </si>
  <si>
    <t>Lámpara LED de 7W</t>
  </si>
  <si>
    <t>Lámpara LED de 5W</t>
  </si>
  <si>
    <t>Lámpara LED de 8W</t>
  </si>
  <si>
    <t>Lámpara LED de 9W</t>
  </si>
  <si>
    <t>Lámpara LED de 11W</t>
  </si>
  <si>
    <t>Reflector LED 100W</t>
  </si>
  <si>
    <t>Reflector LED 25W</t>
  </si>
  <si>
    <t>Reflector LED 30W</t>
  </si>
  <si>
    <t>Reflector LED 50W</t>
  </si>
  <si>
    <t>Reflector LED 150W</t>
  </si>
  <si>
    <t>Reflector LED 200W</t>
  </si>
  <si>
    <t>2. Refrigeración</t>
  </si>
  <si>
    <t>Cava de vinos</t>
  </si>
  <si>
    <t>3. Línea Blanca</t>
  </si>
  <si>
    <t>Aspiradora sin bolsa</t>
  </si>
  <si>
    <t>Máquina de coser</t>
  </si>
  <si>
    <t>Purificador de aire</t>
  </si>
  <si>
    <t>4. Cocina</t>
  </si>
  <si>
    <t>Freidora</t>
  </si>
  <si>
    <t>Mixer de mano (tipo minipimer)</t>
  </si>
  <si>
    <t>Procesador de alimentos</t>
  </si>
  <si>
    <t>Sartén eléctrica</t>
  </si>
  <si>
    <t xml:space="preserve">Tostadora </t>
  </si>
  <si>
    <t>Wafflera</t>
  </si>
  <si>
    <t>5. Climatización</t>
  </si>
  <si>
    <t>Panel Calefactor (1 placa)</t>
  </si>
  <si>
    <t>Panel Calefactor (2 placa)</t>
  </si>
  <si>
    <t>Ventilador turbo</t>
  </si>
  <si>
    <t>6. Electrónica, audio y video</t>
  </si>
  <si>
    <t>Consola de videojuegos</t>
  </si>
  <si>
    <t>Decodificador digital</t>
  </si>
  <si>
    <t>Home Theater</t>
  </si>
  <si>
    <t>Impresora multifunción</t>
  </si>
  <si>
    <t>Módem</t>
  </si>
  <si>
    <t>PC de escritorio con monitor led 22"</t>
  </si>
  <si>
    <t>Radio reloj despertador</t>
  </si>
  <si>
    <t>Router de WiFi</t>
  </si>
  <si>
    <t>Teléfono inalámbrico</t>
  </si>
  <si>
    <t>7. Cuidado Personal</t>
  </si>
  <si>
    <t>Depiladora</t>
  </si>
  <si>
    <t>Humidificador</t>
  </si>
  <si>
    <t>Nebulizador</t>
  </si>
  <si>
    <t>Afeitadora / Cortadora de pelo</t>
  </si>
  <si>
    <t>Buclera</t>
  </si>
  <si>
    <t>Planchita de pelo</t>
  </si>
  <si>
    <t>Secador de pelo</t>
  </si>
  <si>
    <t>8. Agua</t>
  </si>
  <si>
    <t>Calefón eléctrico</t>
  </si>
  <si>
    <t>Ducha eléctrica</t>
  </si>
  <si>
    <t>Declaración Jurada de Cargas</t>
  </si>
  <si>
    <t>Lugar:</t>
  </si>
  <si>
    <t>Fecha:</t>
  </si>
  <si>
    <t>Domicilio del Suministro:</t>
  </si>
  <si>
    <t>Localidad del Suministro:</t>
  </si>
  <si>
    <t>Domicilio Postal:</t>
  </si>
  <si>
    <t>Localidad Postal:</t>
  </si>
  <si>
    <t>N°:</t>
  </si>
  <si>
    <t>Piso:</t>
  </si>
  <si>
    <t>Dpto:</t>
  </si>
  <si>
    <t>Cód. Postal:</t>
  </si>
  <si>
    <t>Declaro que las máquinas y/o artefactos eléctricos detallados a continuación corresponden a los instalados o a instalarse en el inmueble de la firma solicitante. Asimismo, tomo conocimiento del Régimen Tarifario para Grandes Clientes, el cual acepto y doy pleno consentimiento.</t>
  </si>
  <si>
    <t>Cant.</t>
  </si>
  <si>
    <t>Luminaria</t>
  </si>
  <si>
    <t>Pot. Inst. (W)</t>
  </si>
  <si>
    <t>Pot. Unit. (W)</t>
  </si>
  <si>
    <t>Artefacto o elemento eléctrico</t>
  </si>
  <si>
    <t>Pot. Global en cocina en W:</t>
  </si>
  <si>
    <t>Coeficiente de Simult. Global 4:</t>
  </si>
  <si>
    <t>Coeficiente de Simult. Global 3:</t>
  </si>
  <si>
    <t>Pot. Global en Linea Blanca en W:</t>
  </si>
  <si>
    <t>Pot. global en Refrigeración en W:</t>
  </si>
  <si>
    <t>Coeficiente de Simult. Global 2:</t>
  </si>
  <si>
    <t>Pot. global Iluminación en W:</t>
  </si>
  <si>
    <t>Coeficiente de Simult. Global 1:</t>
  </si>
  <si>
    <t>Pot. Global en climatización en W:</t>
  </si>
  <si>
    <t>Coeficiente de Simult. Global 5:</t>
  </si>
  <si>
    <t>Pot. Global en elec., aud. y vid. en W:</t>
  </si>
  <si>
    <t>Coeficiente de Simult. Global 6:</t>
  </si>
  <si>
    <t>Pot. Global en cuidado personal en W:</t>
  </si>
  <si>
    <t>Coeficiente de Simult. Global 7:</t>
  </si>
  <si>
    <t>Pot. Global en agua en W:</t>
  </si>
  <si>
    <t>Coeficiente de Simult. Global 8:</t>
  </si>
  <si>
    <t>Firma del representante:</t>
  </si>
  <si>
    <t>Tipo y N° de Documento:</t>
  </si>
  <si>
    <t>Teléfono de contacto:</t>
  </si>
  <si>
    <t>Correo electrónico:</t>
  </si>
  <si>
    <t>Rubro</t>
  </si>
  <si>
    <t>Electrónica, audio y video</t>
  </si>
  <si>
    <t>Cuidado Personal</t>
  </si>
  <si>
    <t>KW</t>
  </si>
  <si>
    <t>Residencial sin calefacción eléctrica</t>
  </si>
  <si>
    <t>Residencial con calefacción eléctrica</t>
  </si>
  <si>
    <t>Nombre usuario EPE:</t>
  </si>
  <si>
    <t>KWh-Año</t>
  </si>
  <si>
    <t>Cons. E. Anual:</t>
  </si>
  <si>
    <t>Resumen:</t>
  </si>
  <si>
    <t>Pot. simultánea iluminación en W:</t>
  </si>
  <si>
    <t>Pot. simultánea Refrigeración en W:</t>
  </si>
  <si>
    <t>Pot. Simultánea linea Blanca en W:</t>
  </si>
  <si>
    <t>Pot. Simultánea cocina en W:</t>
  </si>
  <si>
    <t>Pot. Simultánea Climatización en W:</t>
  </si>
  <si>
    <t>Pot. Simultánea elec., aud. y vid. en W:</t>
  </si>
  <si>
    <t>Pot. Simultánea cuidado personal en W:</t>
  </si>
  <si>
    <t>Pot. Simultánea Agua en W:</t>
  </si>
  <si>
    <t>Potencia Simultánea (KW)</t>
  </si>
  <si>
    <t>Método de cálculo con la fórmula de Velander</t>
  </si>
  <si>
    <t>Coef. Simult. Total:</t>
  </si>
  <si>
    <t>Potencia simultánea total:</t>
  </si>
  <si>
    <t>Pot. Simultánea subTotal:</t>
  </si>
  <si>
    <t>Usuario</t>
  </si>
  <si>
    <t>Apellido y Nombre:</t>
  </si>
  <si>
    <t>Industrial</t>
  </si>
  <si>
    <t>Servicio Público</t>
  </si>
  <si>
    <t>Bim 1</t>
  </si>
  <si>
    <t>Bim 2</t>
  </si>
  <si>
    <t>Bim 3</t>
  </si>
  <si>
    <t>Bim 4</t>
  </si>
  <si>
    <t>Bim 5</t>
  </si>
  <si>
    <t>Bim 6</t>
  </si>
  <si>
    <t>Bim</t>
  </si>
  <si>
    <t>Consumo bim [kWh]</t>
  </si>
  <si>
    <t>Ponderación</t>
  </si>
  <si>
    <t>Categoría</t>
  </si>
  <si>
    <t>Anómalos</t>
  </si>
  <si>
    <t>Residencial Carenciado</t>
  </si>
  <si>
    <t>Alumbrado Público</t>
  </si>
  <si>
    <t>Autoridades</t>
  </si>
  <si>
    <t>Rural</t>
  </si>
  <si>
    <t>Asoc.s/fines de lucro</t>
  </si>
  <si>
    <t>Residencial Jubilado</t>
  </si>
  <si>
    <t>Rural Residencial</t>
  </si>
  <si>
    <t>Residencial Social Electrodependiente</t>
  </si>
  <si>
    <t>Rural Residencial Jubilado</t>
  </si>
  <si>
    <t>Subcategoría</t>
  </si>
  <si>
    <t>Categoría:</t>
  </si>
  <si>
    <t>Bibliotecas</t>
  </si>
  <si>
    <t>Residencial_concalefacción</t>
  </si>
  <si>
    <t>Residencial_sincalefacción</t>
  </si>
  <si>
    <t>Serv_pub</t>
  </si>
  <si>
    <t>Rural productor</t>
  </si>
  <si>
    <t>Auxiliar</t>
  </si>
  <si>
    <t>Selección categoría:</t>
  </si>
  <si>
    <t>Residencial urbano estandar</t>
  </si>
  <si>
    <t>Tipo de usuario (categoría y subcategoría):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</si>
</sst>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Border="0" applyAlignment="0" applyProtection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0" fillId="0" borderId="0" xfId="0" applyNumberFormat="1" applyFont="1" applyAlignment="1">
      <alignment horizontal="center"/>
    </xf>
    <xf numFmtId="0" fontId="0" fillId="2" borderId="0" xfId="0" applyFill="1" applyProtection="1">
      <protection locked="0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horizontal="right"/>
    </xf>
    <xf numFmtId="2" fontId="2" fillId="4" borderId="0" xfId="0" applyNumberFormat="1" applyFont="1" applyFill="1" applyBorder="1" applyAlignment="1">
      <alignment horizontal="center"/>
    </xf>
    <xf numFmtId="43" fontId="9" fillId="4" borderId="0" xfId="2" applyFont="1" applyFill="1" applyAlignment="1">
      <alignment horizontal="center"/>
    </xf>
    <xf numFmtId="0" fontId="0" fillId="4" borderId="0" xfId="0" applyFill="1" applyAlignment="1">
      <alignment horizontal="right"/>
    </xf>
    <xf numFmtId="2" fontId="0" fillId="0" borderId="0" xfId="0" applyNumberFormat="1" applyFont="1" applyAlignment="1">
      <alignment horizontal="center" vertical="center"/>
    </xf>
    <xf numFmtId="0" fontId="0" fillId="4" borderId="0" xfId="0" applyFont="1" applyFill="1" applyBorder="1" applyAlignment="1">
      <alignment horizontal="right"/>
    </xf>
    <xf numFmtId="0" fontId="0" fillId="4" borderId="0" xfId="0" applyFont="1" applyFill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5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center"/>
    </xf>
    <xf numFmtId="0" fontId="0" fillId="0" borderId="0" xfId="0" applyFill="1"/>
    <xf numFmtId="2" fontId="4" fillId="0" borderId="0" xfId="0" applyNumberFormat="1" applyFont="1" applyFill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0" fillId="4" borderId="2" xfId="0" applyFill="1" applyBorder="1" applyAlignment="1" applyProtection="1">
      <protection locked="0"/>
    </xf>
    <xf numFmtId="0" fontId="0" fillId="4" borderId="0" xfId="0" applyFill="1" applyProtection="1"/>
    <xf numFmtId="0" fontId="0" fillId="4" borderId="2" xfId="0" applyFill="1" applyBorder="1" applyAlignment="1" applyProtection="1">
      <alignment horizontal="right"/>
    </xf>
    <xf numFmtId="0" fontId="0" fillId="6" borderId="4" xfId="0" applyFill="1" applyBorder="1" applyAlignment="1" applyProtection="1">
      <protection locked="0"/>
    </xf>
    <xf numFmtId="0" fontId="0" fillId="0" borderId="0" xfId="0" applyProtection="1"/>
    <xf numFmtId="0" fontId="0" fillId="4" borderId="1" xfId="0" applyFill="1" applyBorder="1" applyProtection="1"/>
    <xf numFmtId="0" fontId="0" fillId="4" borderId="4" xfId="0" applyFill="1" applyBorder="1" applyProtection="1"/>
    <xf numFmtId="0" fontId="0" fillId="6" borderId="1" xfId="0" applyFill="1" applyBorder="1" applyAlignment="1" applyProtection="1">
      <alignment horizontal="center" vertical="center"/>
      <protection locked="0"/>
    </xf>
    <xf numFmtId="2" fontId="0" fillId="6" borderId="0" xfId="0" applyNumberFormat="1" applyFont="1" applyFill="1" applyAlignment="1" applyProtection="1">
      <alignment horizontal="center"/>
      <protection locked="0"/>
    </xf>
    <xf numFmtId="2" fontId="0" fillId="6" borderId="0" xfId="0" applyNumberFormat="1" applyFont="1" applyFill="1" applyBorder="1" applyAlignment="1">
      <alignment horizontal="center"/>
    </xf>
    <xf numFmtId="0" fontId="2" fillId="4" borderId="0" xfId="0" applyFont="1" applyFill="1"/>
    <xf numFmtId="2" fontId="2" fillId="4" borderId="20" xfId="0" applyNumberFormat="1" applyFont="1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 applyProtection="1">
      <alignment horizontal="left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3" fillId="3" borderId="1" xfId="0" applyFont="1" applyFill="1" applyBorder="1"/>
    <xf numFmtId="0" fontId="5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6" fillId="4" borderId="5" xfId="0" applyFont="1" applyFill="1" applyBorder="1" applyAlignment="1">
      <alignment horizontal="left" vertical="top" wrapText="1"/>
    </xf>
    <xf numFmtId="0" fontId="0" fillId="6" borderId="1" xfId="0" applyFill="1" applyBorder="1" applyAlignment="1" applyProtection="1">
      <protection locked="0"/>
    </xf>
    <xf numFmtId="0" fontId="0" fillId="0" borderId="2" xfId="0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0" fillId="6" borderId="3" xfId="0" applyFill="1" applyBorder="1" applyProtection="1"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4" borderId="18" xfId="0" applyFill="1" applyBorder="1" applyAlignment="1" applyProtection="1">
      <alignment horizontal="right"/>
    </xf>
    <xf numFmtId="0" fontId="0" fillId="4" borderId="17" xfId="0" applyFill="1" applyBorder="1" applyAlignment="1" applyProtection="1">
      <alignment horizontal="right"/>
    </xf>
    <xf numFmtId="0" fontId="0" fillId="6" borderId="17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horizontal="right"/>
    </xf>
    <xf numFmtId="0" fontId="9" fillId="4" borderId="0" xfId="0" applyFont="1" applyFill="1"/>
    <xf numFmtId="0" fontId="8" fillId="4" borderId="0" xfId="0" applyFont="1" applyFill="1"/>
    <xf numFmtId="0" fontId="2" fillId="4" borderId="20" xfId="0" applyFont="1" applyFill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0" fontId="1" fillId="0" borderId="1" xfId="1" applyNumberFormat="1" applyBorder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0" fillId="5" borderId="1" xfId="0" applyFont="1" applyFill="1" applyBorder="1" applyAlignment="1">
      <alignment horizontal="left"/>
    </xf>
    <xf numFmtId="0" fontId="0" fillId="0" borderId="1" xfId="0" applyFill="1" applyBorder="1"/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6" borderId="1" xfId="0" applyFill="1" applyBorder="1"/>
    <xf numFmtId="10" fontId="1" fillId="4" borderId="1" xfId="1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8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A71A3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D9861A"/>
      <rgbColor rgb="FFFF6600"/>
      <rgbColor rgb="FF666699"/>
      <rgbColor rgb="FF969696"/>
      <rgbColor rgb="FF003366"/>
      <rgbColor rgb="FF5CA41C"/>
      <rgbColor rgb="FF003300"/>
      <rgbColor rgb="FF333300"/>
      <rgbColor rgb="FF993300"/>
      <rgbColor rgb="FFC62C4E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Consumo estimado anual en KWh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3.026159230096238E-2"/>
          <c:y val="0.17171296296296298"/>
          <c:w val="0.94473840769903761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Dec.Jur.!$B$176:$B$181</c:f>
              <c:strCache>
                <c:ptCount val="6"/>
                <c:pt idx="0">
                  <c:v>Bim 1</c:v>
                </c:pt>
                <c:pt idx="1">
                  <c:v>Bim 2</c:v>
                </c:pt>
                <c:pt idx="2">
                  <c:v>Bim 3</c:v>
                </c:pt>
                <c:pt idx="3">
                  <c:v>Bim 4</c:v>
                </c:pt>
                <c:pt idx="4">
                  <c:v>Bim 5</c:v>
                </c:pt>
                <c:pt idx="5">
                  <c:v>Bim 6</c:v>
                </c:pt>
              </c:strCache>
            </c:strRef>
          </c:cat>
          <c:val>
            <c:numRef>
              <c:f>Dec.Jur.!$D$176:$D$181</c:f>
              <c:numCache>
                <c:formatCode>0</c:formatCode>
                <c:ptCount val="6"/>
                <c:pt idx="0">
                  <c:v>139.66375050285586</c:v>
                </c:pt>
                <c:pt idx="1">
                  <c:v>175.29033942262038</c:v>
                </c:pt>
                <c:pt idx="2">
                  <c:v>124.37146882241494</c:v>
                </c:pt>
                <c:pt idx="3">
                  <c:v>128.86775818867409</c:v>
                </c:pt>
                <c:pt idx="4">
                  <c:v>129.89737261946354</c:v>
                </c:pt>
                <c:pt idx="5">
                  <c:v>128.25038679845008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35B-8B8E-E987C9A9C2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8335728"/>
        <c:axId val="1968336560"/>
      </c:barChart>
      <c:catAx>
        <c:axId val="19683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68336560"/>
        <c:crosses val="autoZero"/>
        <c:auto val="1"/>
        <c:lblAlgn val="ctr"/>
        <c:lblOffset val="100"/>
        <c:noMultiLvlLbl val="0"/>
      </c:catAx>
      <c:valAx>
        <c:axId val="196833656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6833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153866</xdr:colOff>
      <xdr:row>182</xdr:row>
      <xdr:rowOff>51289</xdr:rowOff>
    </xdr:from>
    <xdr:to>
      <xdr:col>7</xdr:col>
      <xdr:colOff>798635</xdr:colOff>
      <xdr:row>195</xdr:row>
      <xdr:rowOff>10258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6</xdr:row>
      <xdr:rowOff>104775</xdr:rowOff>
    </xdr:from>
    <xdr:to>
      <xdr:col>9</xdr:col>
      <xdr:colOff>411692</xdr:colOff>
      <xdr:row>11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251"/>
        <a:stretch/>
      </xdr:blipFill>
      <xdr:spPr>
        <a:xfrm>
          <a:off x="6972300" y="590550"/>
          <a:ext cx="2621492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abSelected="1" view="pageBreakPreview" topLeftCell="A187" zoomScale="130" zoomScaleNormal="100" zoomScaleSheetLayoutView="130" workbookViewId="0">
      <selection activeCell="H155" sqref="H155"/>
    </sheetView>
  </sheetViews>
  <sheetFormatPr baseColWidth="10" defaultRowHeight="12.75" x14ac:dyDescent="0.2"/>
  <cols>
    <col min="1" max="1" width="3" customWidth="1"/>
    <col min="2" max="2" width="13.140625" bestFit="1" customWidth="1"/>
    <col min="3" max="3" width="24.85546875" bestFit="1" customWidth="1"/>
    <col min="4" max="4" width="25.140625" bestFit="1" customWidth="1"/>
    <col min="5" max="5" width="17.7109375" customWidth="1"/>
    <col min="6" max="6" width="12.28515625" bestFit="1" customWidth="1"/>
    <col min="7" max="7" width="12.85546875" bestFit="1" customWidth="1"/>
    <col min="8" max="8" width="12.5703125" bestFit="1" customWidth="1"/>
    <col min="9" max="9" width="3" customWidth="1"/>
  </cols>
  <sheetData>
    <row r="1" spans="1:9" x14ac:dyDescent="0.2">
      <c r="A1" s="69" t="s">
        <v>145</v>
      </c>
      <c r="B1" s="69"/>
      <c r="C1" s="69"/>
      <c r="D1" s="69"/>
      <c r="E1" s="69"/>
      <c r="F1" s="69"/>
      <c r="G1" s="69"/>
      <c r="H1" s="69"/>
      <c r="I1" s="69"/>
    </row>
    <row r="2" spans="1:9" x14ac:dyDescent="0.2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2">
      <c r="A3" s="44"/>
      <c r="B3" s="43" t="s">
        <v>146</v>
      </c>
      <c r="C3" s="79"/>
      <c r="D3" s="79"/>
      <c r="E3" s="79"/>
      <c r="F3" s="80"/>
      <c r="G3" s="45" t="s">
        <v>147</v>
      </c>
      <c r="H3" s="46"/>
      <c r="I3" s="15"/>
    </row>
    <row r="4" spans="1:9" ht="3.75" customHeight="1" x14ac:dyDescent="0.2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">
      <c r="A5" s="44"/>
      <c r="B5" s="76" t="s">
        <v>239</v>
      </c>
      <c r="C5" s="77"/>
      <c r="D5" s="78" t="s">
        <v>186</v>
      </c>
      <c r="E5" s="78"/>
      <c r="F5" s="110" t="s">
        <v>238</v>
      </c>
      <c r="G5" s="110"/>
      <c r="H5" s="110"/>
      <c r="I5" s="47"/>
    </row>
    <row r="6" spans="1:9" x14ac:dyDescent="0.2">
      <c r="A6" s="44"/>
      <c r="B6" s="81" t="s">
        <v>188</v>
      </c>
      <c r="C6" s="82"/>
      <c r="D6" s="83"/>
      <c r="E6" s="83"/>
      <c r="F6" s="84"/>
      <c r="G6" s="84"/>
      <c r="H6" s="85"/>
      <c r="I6" s="44"/>
    </row>
    <row r="7" spans="1:9" x14ac:dyDescent="0.2">
      <c r="A7" s="15"/>
      <c r="B7" s="86" t="s">
        <v>148</v>
      </c>
      <c r="C7" s="87"/>
      <c r="D7" s="79"/>
      <c r="E7" s="80"/>
      <c r="F7" s="48" t="s">
        <v>152</v>
      </c>
      <c r="G7" s="48" t="s">
        <v>153</v>
      </c>
      <c r="H7" s="49" t="s">
        <v>154</v>
      </c>
      <c r="I7" s="15"/>
    </row>
    <row r="8" spans="1:9" x14ac:dyDescent="0.2">
      <c r="A8" s="15"/>
      <c r="B8" s="86" t="s">
        <v>149</v>
      </c>
      <c r="C8" s="87"/>
      <c r="D8" s="79"/>
      <c r="E8" s="80"/>
      <c r="F8" s="71" t="s">
        <v>155</v>
      </c>
      <c r="G8" s="72"/>
      <c r="H8" s="73"/>
      <c r="I8" s="15"/>
    </row>
    <row r="9" spans="1:9" x14ac:dyDescent="0.2">
      <c r="A9" s="15"/>
      <c r="B9" s="86" t="s">
        <v>150</v>
      </c>
      <c r="C9" s="87"/>
      <c r="D9" s="79"/>
      <c r="E9" s="80"/>
      <c r="F9" s="48" t="s">
        <v>152</v>
      </c>
      <c r="G9" s="48" t="s">
        <v>153</v>
      </c>
      <c r="H9" s="49" t="s">
        <v>154</v>
      </c>
      <c r="I9" s="15"/>
    </row>
    <row r="10" spans="1:9" x14ac:dyDescent="0.2">
      <c r="A10" s="15"/>
      <c r="B10" s="86" t="s">
        <v>151</v>
      </c>
      <c r="C10" s="87"/>
      <c r="D10" s="79"/>
      <c r="E10" s="80"/>
      <c r="F10" s="71" t="s">
        <v>155</v>
      </c>
      <c r="G10" s="72"/>
      <c r="H10" s="73"/>
      <c r="I10" s="15"/>
    </row>
    <row r="11" spans="1:9" ht="23.25" customHeight="1" x14ac:dyDescent="0.2">
      <c r="A11" s="15"/>
      <c r="B11" s="74" t="s">
        <v>156</v>
      </c>
      <c r="C11" s="74"/>
      <c r="D11" s="74"/>
      <c r="E11" s="74"/>
      <c r="F11" s="74"/>
      <c r="G11" s="74"/>
      <c r="H11" s="74"/>
      <c r="I11" s="15"/>
    </row>
    <row r="12" spans="1:9" x14ac:dyDescent="0.2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2">
      <c r="A13" s="15"/>
      <c r="B13" s="70" t="s">
        <v>82</v>
      </c>
      <c r="C13" s="70"/>
      <c r="D13" s="70"/>
      <c r="E13" s="70"/>
      <c r="F13" s="70"/>
      <c r="G13" s="70"/>
      <c r="H13" s="70"/>
      <c r="I13" s="15"/>
    </row>
    <row r="14" spans="1:9" x14ac:dyDescent="0.2">
      <c r="A14" s="15"/>
      <c r="B14" s="14" t="s">
        <v>157</v>
      </c>
      <c r="C14" s="62" t="s">
        <v>158</v>
      </c>
      <c r="D14" s="63"/>
      <c r="E14" s="63"/>
      <c r="F14" s="64"/>
      <c r="G14" s="10" t="s">
        <v>160</v>
      </c>
      <c r="H14" s="14" t="s">
        <v>159</v>
      </c>
      <c r="I14" s="15"/>
    </row>
    <row r="15" spans="1:9" x14ac:dyDescent="0.2">
      <c r="A15" s="15"/>
      <c r="B15" s="50">
        <v>4</v>
      </c>
      <c r="C15" s="61" t="s">
        <v>85</v>
      </c>
      <c r="D15" s="61"/>
      <c r="E15" s="61"/>
      <c r="F15" s="61"/>
      <c r="G15" s="2">
        <f>IFERROR(VLOOKUP(C15,equipos!A:C,2,0),"")</f>
        <v>9</v>
      </c>
      <c r="H15" s="2">
        <f t="shared" ref="H15:H26" si="0">IFERROR(G15*B15,"")</f>
        <v>36</v>
      </c>
      <c r="I15" s="15"/>
    </row>
    <row r="16" spans="1:9" x14ac:dyDescent="0.2">
      <c r="A16" s="15"/>
      <c r="B16" s="50"/>
      <c r="C16" s="61"/>
      <c r="D16" s="61"/>
      <c r="E16" s="61"/>
      <c r="F16" s="61"/>
      <c r="G16" s="2" t="str">
        <f>IFERROR(VLOOKUP(C16,equipos!A:C,2,0),"")</f>
        <v/>
      </c>
      <c r="H16" s="2" t="str">
        <f t="shared" si="0"/>
        <v/>
      </c>
      <c r="I16" s="15"/>
    </row>
    <row r="17" spans="1:9" x14ac:dyDescent="0.2">
      <c r="A17" s="15"/>
      <c r="B17" s="50"/>
      <c r="C17" s="61"/>
      <c r="D17" s="61"/>
      <c r="E17" s="61"/>
      <c r="F17" s="61"/>
      <c r="G17" s="2" t="str">
        <f>IFERROR(VLOOKUP(C17,equipos!A:C,2,0),"")</f>
        <v/>
      </c>
      <c r="H17" s="2" t="str">
        <f t="shared" si="0"/>
        <v/>
      </c>
      <c r="I17" s="15"/>
    </row>
    <row r="18" spans="1:9" x14ac:dyDescent="0.2">
      <c r="A18" s="15"/>
      <c r="B18" s="50"/>
      <c r="C18" s="61"/>
      <c r="D18" s="61"/>
      <c r="E18" s="61"/>
      <c r="F18" s="61"/>
      <c r="G18" s="2" t="str">
        <f>IFERROR(VLOOKUP(C18,equipos!A:C,2,0),"")</f>
        <v/>
      </c>
      <c r="H18" s="2" t="str">
        <f t="shared" si="0"/>
        <v/>
      </c>
      <c r="I18" s="15"/>
    </row>
    <row r="19" spans="1:9" x14ac:dyDescent="0.2">
      <c r="A19" s="15"/>
      <c r="B19" s="50"/>
      <c r="C19" s="61"/>
      <c r="D19" s="61"/>
      <c r="E19" s="61"/>
      <c r="F19" s="61"/>
      <c r="G19" s="2" t="str">
        <f>IFERROR(VLOOKUP(C19,equipos!A:C,2,0),"")</f>
        <v/>
      </c>
      <c r="H19" s="2" t="str">
        <f t="shared" si="0"/>
        <v/>
      </c>
      <c r="I19" s="15"/>
    </row>
    <row r="20" spans="1:9" x14ac:dyDescent="0.2">
      <c r="A20" s="15"/>
      <c r="B20" s="50"/>
      <c r="C20" s="61"/>
      <c r="D20" s="61"/>
      <c r="E20" s="61"/>
      <c r="F20" s="61"/>
      <c r="G20" s="2" t="str">
        <f>IFERROR(VLOOKUP(C20,equipos!A:C,2,0),"")</f>
        <v/>
      </c>
      <c r="H20" s="2" t="str">
        <f t="shared" si="0"/>
        <v/>
      </c>
      <c r="I20" s="15"/>
    </row>
    <row r="21" spans="1:9" x14ac:dyDescent="0.2">
      <c r="A21" s="15"/>
      <c r="B21" s="50"/>
      <c r="C21" s="61"/>
      <c r="D21" s="61"/>
      <c r="E21" s="61"/>
      <c r="F21" s="61"/>
      <c r="G21" s="2" t="str">
        <f>IFERROR(VLOOKUP(C21,equipos!A:C,2,0),"")</f>
        <v/>
      </c>
      <c r="H21" s="2" t="str">
        <f t="shared" si="0"/>
        <v/>
      </c>
      <c r="I21" s="15"/>
    </row>
    <row r="22" spans="1:9" x14ac:dyDescent="0.2">
      <c r="A22" s="15"/>
      <c r="B22" s="50"/>
      <c r="C22" s="61"/>
      <c r="D22" s="61"/>
      <c r="E22" s="61"/>
      <c r="F22" s="61"/>
      <c r="G22" s="2" t="str">
        <f>IFERROR(VLOOKUP(C22,equipos!A:C,2,0),"")</f>
        <v/>
      </c>
      <c r="H22" s="2" t="str">
        <f t="shared" si="0"/>
        <v/>
      </c>
      <c r="I22" s="15"/>
    </row>
    <row r="23" spans="1:9" x14ac:dyDescent="0.2">
      <c r="A23" s="15"/>
      <c r="B23" s="50"/>
      <c r="C23" s="61"/>
      <c r="D23" s="61"/>
      <c r="E23" s="61"/>
      <c r="F23" s="61"/>
      <c r="G23" s="2" t="str">
        <f>IFERROR(VLOOKUP(C23,equipos!A:C,2,0),"")</f>
        <v/>
      </c>
      <c r="H23" s="2" t="str">
        <f t="shared" si="0"/>
        <v/>
      </c>
      <c r="I23" s="15"/>
    </row>
    <row r="24" spans="1:9" x14ac:dyDescent="0.2">
      <c r="A24" s="15"/>
      <c r="B24" s="50"/>
      <c r="C24" s="61"/>
      <c r="D24" s="61"/>
      <c r="E24" s="61"/>
      <c r="F24" s="61"/>
      <c r="G24" s="2" t="str">
        <f>IFERROR(VLOOKUP(C24,equipos!A:C,2,0),"")</f>
        <v/>
      </c>
      <c r="H24" s="2" t="str">
        <f t="shared" si="0"/>
        <v/>
      </c>
      <c r="I24" s="15"/>
    </row>
    <row r="25" spans="1:9" x14ac:dyDescent="0.2">
      <c r="A25" s="15"/>
      <c r="B25" s="50"/>
      <c r="C25" s="61"/>
      <c r="D25" s="61"/>
      <c r="E25" s="61"/>
      <c r="F25" s="61"/>
      <c r="G25" s="2" t="str">
        <f>IFERROR(VLOOKUP(C25,equipos!A:C,2,0),"")</f>
        <v/>
      </c>
      <c r="H25" s="2" t="str">
        <f t="shared" si="0"/>
        <v/>
      </c>
      <c r="I25" s="15"/>
    </row>
    <row r="26" spans="1:9" x14ac:dyDescent="0.2">
      <c r="A26" s="15"/>
      <c r="B26" s="50"/>
      <c r="C26" s="61"/>
      <c r="D26" s="61"/>
      <c r="E26" s="61"/>
      <c r="F26" s="61"/>
      <c r="G26" s="2" t="str">
        <f>IFERROR(VLOOKUP(C26,equipos!A:C,2,0),"")</f>
        <v/>
      </c>
      <c r="H26" s="2" t="str">
        <f t="shared" si="0"/>
        <v/>
      </c>
      <c r="I26" s="15"/>
    </row>
    <row r="27" spans="1:9" x14ac:dyDescent="0.2">
      <c r="A27" s="15"/>
      <c r="B27" s="15"/>
      <c r="C27" s="15"/>
      <c r="D27" s="15"/>
      <c r="E27" s="67" t="s">
        <v>168</v>
      </c>
      <c r="F27" s="67"/>
      <c r="G27" s="67"/>
      <c r="H27" s="17">
        <f>SUM(H15:H26)</f>
        <v>36</v>
      </c>
      <c r="I27" s="15"/>
    </row>
    <row r="28" spans="1:9" x14ac:dyDescent="0.2">
      <c r="A28" s="15"/>
      <c r="B28" s="15"/>
      <c r="C28" s="15"/>
      <c r="D28" s="15"/>
      <c r="E28" s="66" t="s">
        <v>169</v>
      </c>
      <c r="F28" s="66"/>
      <c r="G28" s="66"/>
      <c r="H28" s="51">
        <v>0.3</v>
      </c>
      <c r="I28" s="15"/>
    </row>
    <row r="29" spans="1:9" x14ac:dyDescent="0.2">
      <c r="A29" s="15"/>
      <c r="B29" s="15"/>
      <c r="C29" s="15"/>
      <c r="D29" s="15"/>
      <c r="E29" s="65" t="s">
        <v>192</v>
      </c>
      <c r="F29" s="65"/>
      <c r="G29" s="65"/>
      <c r="H29" s="18">
        <f>H28*H27</f>
        <v>10.799999999999999</v>
      </c>
      <c r="I29" s="15"/>
    </row>
    <row r="30" spans="1:9" ht="6" customHeight="1" x14ac:dyDescent="0.2">
      <c r="A30" s="15"/>
      <c r="B30" s="15"/>
      <c r="C30" s="15"/>
      <c r="D30" s="15"/>
      <c r="E30" s="15"/>
      <c r="F30" s="15"/>
      <c r="G30" s="16"/>
      <c r="H30" s="7"/>
      <c r="I30" s="15"/>
    </row>
    <row r="31" spans="1:9" x14ac:dyDescent="0.2">
      <c r="A31" s="15"/>
      <c r="B31" s="68" t="s">
        <v>107</v>
      </c>
      <c r="C31" s="68"/>
      <c r="D31" s="68"/>
      <c r="E31" s="68"/>
      <c r="F31" s="68"/>
      <c r="G31" s="68"/>
      <c r="H31" s="68"/>
      <c r="I31" s="15"/>
    </row>
    <row r="32" spans="1:9" x14ac:dyDescent="0.2">
      <c r="A32" s="15"/>
      <c r="B32" s="9" t="s">
        <v>157</v>
      </c>
      <c r="C32" s="62" t="s">
        <v>161</v>
      </c>
      <c r="D32" s="63"/>
      <c r="E32" s="63"/>
      <c r="F32" s="64"/>
      <c r="G32" s="10" t="s">
        <v>160</v>
      </c>
      <c r="H32" s="9" t="s">
        <v>159</v>
      </c>
      <c r="I32" s="15"/>
    </row>
    <row r="33" spans="1:9" x14ac:dyDescent="0.2">
      <c r="A33" s="15"/>
      <c r="B33" s="50">
        <v>2</v>
      </c>
      <c r="C33" s="75" t="s">
        <v>36</v>
      </c>
      <c r="D33" s="75"/>
      <c r="E33" s="75"/>
      <c r="F33" s="75"/>
      <c r="G33" s="2">
        <f>IFERROR(VLOOKUP(C33,equipos!A:C,2,0),"")</f>
        <v>250</v>
      </c>
      <c r="H33" s="2">
        <f t="shared" ref="H33:H44" si="1">IFERROR(G33*B33,"")</f>
        <v>500</v>
      </c>
      <c r="I33" s="15"/>
    </row>
    <row r="34" spans="1:9" x14ac:dyDescent="0.2">
      <c r="A34" s="15"/>
      <c r="B34" s="50"/>
      <c r="C34" s="75"/>
      <c r="D34" s="75"/>
      <c r="E34" s="75"/>
      <c r="F34" s="75"/>
      <c r="G34" s="2" t="str">
        <f>IFERROR(VLOOKUP(C34,equipos!A:C,2,0),"")</f>
        <v/>
      </c>
      <c r="H34" s="2" t="str">
        <f t="shared" si="1"/>
        <v/>
      </c>
      <c r="I34" s="15"/>
    </row>
    <row r="35" spans="1:9" x14ac:dyDescent="0.2">
      <c r="A35" s="15"/>
      <c r="B35" s="50"/>
      <c r="C35" s="75"/>
      <c r="D35" s="75"/>
      <c r="E35" s="75"/>
      <c r="F35" s="75"/>
      <c r="G35" s="2" t="str">
        <f>IFERROR(VLOOKUP(C35,equipos!A:C,2,0),"")</f>
        <v/>
      </c>
      <c r="H35" s="2" t="str">
        <f t="shared" si="1"/>
        <v/>
      </c>
      <c r="I35" s="15"/>
    </row>
    <row r="36" spans="1:9" x14ac:dyDescent="0.2">
      <c r="A36" s="15"/>
      <c r="B36" s="50"/>
      <c r="C36" s="75"/>
      <c r="D36" s="75"/>
      <c r="E36" s="75"/>
      <c r="F36" s="75"/>
      <c r="G36" s="2" t="str">
        <f>IFERROR(VLOOKUP(C36,equipos!A:C,2,0),"")</f>
        <v/>
      </c>
      <c r="H36" s="2" t="str">
        <f t="shared" si="1"/>
        <v/>
      </c>
      <c r="I36" s="15"/>
    </row>
    <row r="37" spans="1:9" x14ac:dyDescent="0.2">
      <c r="A37" s="15"/>
      <c r="B37" s="50"/>
      <c r="C37" s="75"/>
      <c r="D37" s="75"/>
      <c r="E37" s="75"/>
      <c r="F37" s="75"/>
      <c r="G37" s="2" t="str">
        <f>IFERROR(VLOOKUP(C37,equipos!A:C,2,0),"")</f>
        <v/>
      </c>
      <c r="H37" s="2" t="str">
        <f t="shared" si="1"/>
        <v/>
      </c>
      <c r="I37" s="15"/>
    </row>
    <row r="38" spans="1:9" x14ac:dyDescent="0.2">
      <c r="A38" s="15"/>
      <c r="B38" s="50"/>
      <c r="C38" s="75"/>
      <c r="D38" s="75"/>
      <c r="E38" s="75"/>
      <c r="F38" s="75"/>
      <c r="G38" s="2" t="str">
        <f>IFERROR(VLOOKUP(C38,equipos!A:C,2,0),"")</f>
        <v/>
      </c>
      <c r="H38" s="2" t="str">
        <f t="shared" si="1"/>
        <v/>
      </c>
      <c r="I38" s="15"/>
    </row>
    <row r="39" spans="1:9" x14ac:dyDescent="0.2">
      <c r="A39" s="15"/>
      <c r="B39" s="50"/>
      <c r="C39" s="75"/>
      <c r="D39" s="75"/>
      <c r="E39" s="75"/>
      <c r="F39" s="75"/>
      <c r="G39" s="2" t="str">
        <f>IFERROR(VLOOKUP(C39,equipos!A:C,2,0),"")</f>
        <v/>
      </c>
      <c r="H39" s="2" t="str">
        <f t="shared" si="1"/>
        <v/>
      </c>
      <c r="I39" s="15"/>
    </row>
    <row r="40" spans="1:9" x14ac:dyDescent="0.2">
      <c r="A40" s="15"/>
      <c r="B40" s="50"/>
      <c r="C40" s="75"/>
      <c r="D40" s="75"/>
      <c r="E40" s="75"/>
      <c r="F40" s="75"/>
      <c r="G40" s="2" t="str">
        <f>IFERROR(VLOOKUP(C40,equipos!A:C,2,0),"")</f>
        <v/>
      </c>
      <c r="H40" s="2" t="str">
        <f t="shared" si="1"/>
        <v/>
      </c>
      <c r="I40" s="15"/>
    </row>
    <row r="41" spans="1:9" x14ac:dyDescent="0.2">
      <c r="A41" s="15"/>
      <c r="B41" s="50"/>
      <c r="C41" s="75"/>
      <c r="D41" s="75"/>
      <c r="E41" s="75"/>
      <c r="F41" s="75"/>
      <c r="G41" s="2" t="str">
        <f>IFERROR(VLOOKUP(C41,equipos!A:C,2,0),"")</f>
        <v/>
      </c>
      <c r="H41" s="2" t="str">
        <f t="shared" si="1"/>
        <v/>
      </c>
      <c r="I41" s="15"/>
    </row>
    <row r="42" spans="1:9" x14ac:dyDescent="0.2">
      <c r="A42" s="15"/>
      <c r="B42" s="50"/>
      <c r="C42" s="75"/>
      <c r="D42" s="75"/>
      <c r="E42" s="75"/>
      <c r="F42" s="75"/>
      <c r="G42" s="2" t="str">
        <f>IFERROR(VLOOKUP(C42,equipos!A:C,2,0),"")</f>
        <v/>
      </c>
      <c r="H42" s="2" t="str">
        <f t="shared" si="1"/>
        <v/>
      </c>
      <c r="I42" s="15"/>
    </row>
    <row r="43" spans="1:9" x14ac:dyDescent="0.2">
      <c r="A43" s="15"/>
      <c r="B43" s="50"/>
      <c r="C43" s="75"/>
      <c r="D43" s="75"/>
      <c r="E43" s="75"/>
      <c r="F43" s="75"/>
      <c r="G43" s="2" t="str">
        <f>IFERROR(VLOOKUP(C43,equipos!A:C,2,0),"")</f>
        <v/>
      </c>
      <c r="H43" s="2" t="str">
        <f t="shared" si="1"/>
        <v/>
      </c>
      <c r="I43" s="15"/>
    </row>
    <row r="44" spans="1:9" x14ac:dyDescent="0.2">
      <c r="A44" s="15"/>
      <c r="B44" s="50"/>
      <c r="C44" s="75"/>
      <c r="D44" s="75"/>
      <c r="E44" s="75"/>
      <c r="F44" s="75"/>
      <c r="G44" s="2" t="str">
        <f>IFERROR(VLOOKUP(C44,equipos!A:C,2,0),"")</f>
        <v/>
      </c>
      <c r="H44" s="2" t="str">
        <f t="shared" si="1"/>
        <v/>
      </c>
      <c r="I44" s="15"/>
    </row>
    <row r="45" spans="1:9" x14ac:dyDescent="0.2">
      <c r="A45" s="15"/>
      <c r="B45" s="15"/>
      <c r="C45" s="15"/>
      <c r="D45" s="15"/>
      <c r="E45" s="67" t="s">
        <v>166</v>
      </c>
      <c r="F45" s="67"/>
      <c r="G45" s="67"/>
      <c r="H45" s="11">
        <f>SUM(H33:H44)</f>
        <v>500</v>
      </c>
      <c r="I45" s="15"/>
    </row>
    <row r="46" spans="1:9" x14ac:dyDescent="0.2">
      <c r="A46" s="15"/>
      <c r="B46" s="15"/>
      <c r="C46" s="15"/>
      <c r="D46" s="15"/>
      <c r="E46" s="66" t="s">
        <v>167</v>
      </c>
      <c r="F46" s="66"/>
      <c r="G46" s="66"/>
      <c r="H46" s="51">
        <v>0.3</v>
      </c>
      <c r="I46" s="15"/>
    </row>
    <row r="47" spans="1:9" x14ac:dyDescent="0.2">
      <c r="A47" s="15"/>
      <c r="B47" s="15"/>
      <c r="C47" s="15"/>
      <c r="D47" s="15"/>
      <c r="E47" s="65" t="s">
        <v>193</v>
      </c>
      <c r="F47" s="65"/>
      <c r="G47" s="65"/>
      <c r="H47" s="18">
        <f>H46*H45</f>
        <v>150</v>
      </c>
      <c r="I47" s="15"/>
    </row>
    <row r="48" spans="1:9" ht="6" customHeight="1" x14ac:dyDescent="0.2">
      <c r="A48" s="15"/>
      <c r="B48" s="15"/>
      <c r="C48" s="15"/>
      <c r="D48" s="15"/>
      <c r="E48" s="15"/>
      <c r="F48" s="15"/>
      <c r="G48" s="16"/>
      <c r="H48" s="19"/>
      <c r="I48" s="15"/>
    </row>
    <row r="49" spans="1:9" x14ac:dyDescent="0.2">
      <c r="A49" s="15"/>
      <c r="B49" s="68" t="s">
        <v>109</v>
      </c>
      <c r="C49" s="68"/>
      <c r="D49" s="68"/>
      <c r="E49" s="68"/>
      <c r="F49" s="68"/>
      <c r="G49" s="68"/>
      <c r="H49" s="68"/>
      <c r="I49" s="15"/>
    </row>
    <row r="50" spans="1:9" x14ac:dyDescent="0.2">
      <c r="A50" s="15"/>
      <c r="B50" s="42" t="s">
        <v>157</v>
      </c>
      <c r="C50" s="62" t="s">
        <v>161</v>
      </c>
      <c r="D50" s="63"/>
      <c r="E50" s="63"/>
      <c r="F50" s="64"/>
      <c r="G50" s="10" t="s">
        <v>160</v>
      </c>
      <c r="H50" s="9" t="s">
        <v>159</v>
      </c>
      <c r="I50" s="15"/>
    </row>
    <row r="51" spans="1:9" x14ac:dyDescent="0.2">
      <c r="A51" s="15"/>
      <c r="B51" s="50">
        <v>1</v>
      </c>
      <c r="C51" s="61" t="s">
        <v>23</v>
      </c>
      <c r="D51" s="61"/>
      <c r="E51" s="61"/>
      <c r="F51" s="61"/>
      <c r="G51" s="2">
        <f>IFERROR(VLOOKUP(C51,equipos!A:C,2,0),"")</f>
        <v>680</v>
      </c>
      <c r="H51" s="2">
        <f t="shared" ref="H51:H62" si="2">IFERROR(G51*B51,"")</f>
        <v>680</v>
      </c>
      <c r="I51" s="15"/>
    </row>
    <row r="52" spans="1:9" x14ac:dyDescent="0.2">
      <c r="A52" s="15"/>
      <c r="B52" s="50">
        <v>1</v>
      </c>
      <c r="C52" s="61" t="s">
        <v>31</v>
      </c>
      <c r="D52" s="61"/>
      <c r="E52" s="61"/>
      <c r="F52" s="61"/>
      <c r="G52" s="2">
        <f>IFERROR(VLOOKUP(C52,equipos!A:C,2,0),"")</f>
        <v>12</v>
      </c>
      <c r="H52" s="2">
        <f t="shared" si="2"/>
        <v>12</v>
      </c>
      <c r="I52" s="15"/>
    </row>
    <row r="53" spans="1:9" x14ac:dyDescent="0.2">
      <c r="A53" s="15"/>
      <c r="B53" s="50"/>
      <c r="C53" s="61"/>
      <c r="D53" s="61"/>
      <c r="E53" s="61"/>
      <c r="F53" s="61"/>
      <c r="G53" s="2" t="str">
        <f>IFERROR(VLOOKUP(C53,equipos!A:C,2,0),"")</f>
        <v/>
      </c>
      <c r="H53" s="2" t="str">
        <f t="shared" si="2"/>
        <v/>
      </c>
      <c r="I53" s="15"/>
    </row>
    <row r="54" spans="1:9" x14ac:dyDescent="0.2">
      <c r="A54" s="15"/>
      <c r="B54" s="50"/>
      <c r="C54" s="61"/>
      <c r="D54" s="61"/>
      <c r="E54" s="61"/>
      <c r="F54" s="61"/>
      <c r="G54" s="2" t="str">
        <f>IFERROR(VLOOKUP(C54,equipos!A:C,2,0),"")</f>
        <v/>
      </c>
      <c r="H54" s="2" t="str">
        <f t="shared" si="2"/>
        <v/>
      </c>
      <c r="I54" s="15"/>
    </row>
    <row r="55" spans="1:9" x14ac:dyDescent="0.2">
      <c r="A55" s="15"/>
      <c r="B55" s="50"/>
      <c r="C55" s="61"/>
      <c r="D55" s="61"/>
      <c r="E55" s="61"/>
      <c r="F55" s="61"/>
      <c r="G55" s="2" t="str">
        <f>IFERROR(VLOOKUP(C55,equipos!A:C,2,0),"")</f>
        <v/>
      </c>
      <c r="H55" s="2" t="str">
        <f t="shared" si="2"/>
        <v/>
      </c>
      <c r="I55" s="15"/>
    </row>
    <row r="56" spans="1:9" x14ac:dyDescent="0.2">
      <c r="A56" s="15"/>
      <c r="B56" s="50"/>
      <c r="C56" s="61"/>
      <c r="D56" s="61"/>
      <c r="E56" s="61"/>
      <c r="F56" s="61"/>
      <c r="G56" s="2" t="str">
        <f>IFERROR(VLOOKUP(C56,equipos!A:C,2,0),"")</f>
        <v/>
      </c>
      <c r="H56" s="2" t="str">
        <f t="shared" si="2"/>
        <v/>
      </c>
      <c r="I56" s="15"/>
    </row>
    <row r="57" spans="1:9" x14ac:dyDescent="0.2">
      <c r="A57" s="15"/>
      <c r="B57" s="50"/>
      <c r="C57" s="61"/>
      <c r="D57" s="61"/>
      <c r="E57" s="61"/>
      <c r="F57" s="61"/>
      <c r="G57" s="2" t="str">
        <f>IFERROR(VLOOKUP(C57,equipos!A:C,2,0),"")</f>
        <v/>
      </c>
      <c r="H57" s="2" t="str">
        <f t="shared" si="2"/>
        <v/>
      </c>
      <c r="I57" s="15"/>
    </row>
    <row r="58" spans="1:9" x14ac:dyDescent="0.2">
      <c r="A58" s="15"/>
      <c r="B58" s="50"/>
      <c r="C58" s="61"/>
      <c r="D58" s="61"/>
      <c r="E58" s="61"/>
      <c r="F58" s="61"/>
      <c r="G58" s="2" t="str">
        <f>IFERROR(VLOOKUP(C58,equipos!A:C,2,0),"")</f>
        <v/>
      </c>
      <c r="H58" s="2" t="str">
        <f t="shared" si="2"/>
        <v/>
      </c>
      <c r="I58" s="15"/>
    </row>
    <row r="59" spans="1:9" x14ac:dyDescent="0.2">
      <c r="A59" s="15"/>
      <c r="B59" s="50"/>
      <c r="C59" s="61"/>
      <c r="D59" s="61"/>
      <c r="E59" s="61"/>
      <c r="F59" s="61"/>
      <c r="G59" s="2" t="str">
        <f>IFERROR(VLOOKUP(C59,equipos!A:C,2,0),"")</f>
        <v/>
      </c>
      <c r="H59" s="2" t="str">
        <f t="shared" si="2"/>
        <v/>
      </c>
      <c r="I59" s="15"/>
    </row>
    <row r="60" spans="1:9" x14ac:dyDescent="0.2">
      <c r="A60" s="15"/>
      <c r="B60" s="50"/>
      <c r="C60" s="61"/>
      <c r="D60" s="61"/>
      <c r="E60" s="61"/>
      <c r="F60" s="61"/>
      <c r="G60" s="2" t="str">
        <f>IFERROR(VLOOKUP(C60,equipos!A:C,2,0),"")</f>
        <v/>
      </c>
      <c r="H60" s="2" t="str">
        <f t="shared" si="2"/>
        <v/>
      </c>
      <c r="I60" s="15"/>
    </row>
    <row r="61" spans="1:9" x14ac:dyDescent="0.2">
      <c r="A61" s="15"/>
      <c r="B61" s="50"/>
      <c r="C61" s="61"/>
      <c r="D61" s="61"/>
      <c r="E61" s="61"/>
      <c r="F61" s="61"/>
      <c r="G61" s="2" t="str">
        <f>IFERROR(VLOOKUP(C61,equipos!A:C,2,0),"")</f>
        <v/>
      </c>
      <c r="H61" s="2" t="str">
        <f t="shared" si="2"/>
        <v/>
      </c>
      <c r="I61" s="15"/>
    </row>
    <row r="62" spans="1:9" x14ac:dyDescent="0.2">
      <c r="A62" s="15"/>
      <c r="B62" s="50"/>
      <c r="C62" s="61"/>
      <c r="D62" s="61"/>
      <c r="E62" s="61"/>
      <c r="F62" s="61"/>
      <c r="G62" s="2" t="str">
        <f>IFERROR(VLOOKUP(C62,equipos!A:C,2,0),"")</f>
        <v/>
      </c>
      <c r="H62" s="2" t="str">
        <f t="shared" si="2"/>
        <v/>
      </c>
      <c r="I62" s="15"/>
    </row>
    <row r="63" spans="1:9" x14ac:dyDescent="0.2">
      <c r="A63" s="15"/>
      <c r="B63" s="15"/>
      <c r="C63" s="15"/>
      <c r="D63" s="15"/>
      <c r="E63" s="66" t="s">
        <v>165</v>
      </c>
      <c r="F63" s="66"/>
      <c r="G63" s="67"/>
      <c r="H63" s="11">
        <f>SUM(H51:H62)</f>
        <v>692</v>
      </c>
      <c r="I63" s="15"/>
    </row>
    <row r="64" spans="1:9" x14ac:dyDescent="0.2">
      <c r="A64" s="15"/>
      <c r="B64" s="15"/>
      <c r="C64" s="15"/>
      <c r="D64" s="15"/>
      <c r="E64" s="66" t="s">
        <v>164</v>
      </c>
      <c r="F64" s="66"/>
      <c r="G64" s="66"/>
      <c r="H64" s="51">
        <v>0.3</v>
      </c>
      <c r="I64" s="15"/>
    </row>
    <row r="65" spans="1:9" x14ac:dyDescent="0.2">
      <c r="A65" s="15"/>
      <c r="B65" s="15"/>
      <c r="C65" s="15"/>
      <c r="D65" s="15"/>
      <c r="E65" s="65" t="s">
        <v>194</v>
      </c>
      <c r="F65" s="65"/>
      <c r="G65" s="65"/>
      <c r="H65" s="18">
        <f>H64*H63</f>
        <v>207.6</v>
      </c>
      <c r="I65" s="15"/>
    </row>
    <row r="66" spans="1:9" ht="6" customHeight="1" x14ac:dyDescent="0.2">
      <c r="A66" s="15"/>
      <c r="B66" s="15"/>
      <c r="C66" s="15"/>
      <c r="D66" s="15"/>
      <c r="E66" s="15"/>
      <c r="F66" s="15"/>
      <c r="G66" s="16"/>
      <c r="H66" s="19"/>
      <c r="I66" s="15"/>
    </row>
    <row r="67" spans="1:9" x14ac:dyDescent="0.2">
      <c r="A67" s="15"/>
      <c r="B67" s="68" t="s">
        <v>113</v>
      </c>
      <c r="C67" s="68"/>
      <c r="D67" s="68"/>
      <c r="E67" s="68"/>
      <c r="F67" s="68"/>
      <c r="G67" s="68"/>
      <c r="H67" s="68"/>
      <c r="I67" s="15"/>
    </row>
    <row r="68" spans="1:9" x14ac:dyDescent="0.2">
      <c r="A68" s="15"/>
      <c r="B68" s="9" t="s">
        <v>157</v>
      </c>
      <c r="C68" s="62" t="s">
        <v>161</v>
      </c>
      <c r="D68" s="63"/>
      <c r="E68" s="63"/>
      <c r="F68" s="64"/>
      <c r="G68" s="10" t="s">
        <v>160</v>
      </c>
      <c r="H68" s="9" t="s">
        <v>159</v>
      </c>
      <c r="I68" s="15"/>
    </row>
    <row r="69" spans="1:9" x14ac:dyDescent="0.2">
      <c r="A69" s="15"/>
      <c r="B69" s="50">
        <v>1</v>
      </c>
      <c r="C69" s="61" t="s">
        <v>51</v>
      </c>
      <c r="D69" s="61"/>
      <c r="E69" s="61"/>
      <c r="F69" s="61"/>
      <c r="G69" s="2">
        <f>IFERROR(VLOOKUP(C69,equipos!A:C,2,0),"")</f>
        <v>800</v>
      </c>
      <c r="H69" s="2">
        <f t="shared" ref="H69:H80" si="3">IFERROR(G69*B69,"")</f>
        <v>800</v>
      </c>
      <c r="I69" s="15"/>
    </row>
    <row r="70" spans="1:9" x14ac:dyDescent="0.2">
      <c r="A70" s="15"/>
      <c r="B70" s="50">
        <v>1</v>
      </c>
      <c r="C70" s="61" t="s">
        <v>18</v>
      </c>
      <c r="D70" s="61"/>
      <c r="E70" s="61"/>
      <c r="F70" s="61"/>
      <c r="G70" s="2">
        <f>IFERROR(VLOOKUP(C70,equipos!A:C,2,0),"")</f>
        <v>1800</v>
      </c>
      <c r="H70" s="2">
        <f t="shared" si="3"/>
        <v>1800</v>
      </c>
      <c r="I70" s="15"/>
    </row>
    <row r="71" spans="1:9" x14ac:dyDescent="0.2">
      <c r="A71" s="15"/>
      <c r="B71" s="50"/>
      <c r="C71" s="61"/>
      <c r="D71" s="61"/>
      <c r="E71" s="61"/>
      <c r="F71" s="61"/>
      <c r="G71" s="2" t="str">
        <f>IFERROR(VLOOKUP(C71,equipos!A:C,2,0),"")</f>
        <v/>
      </c>
      <c r="H71" s="2" t="str">
        <f t="shared" si="3"/>
        <v/>
      </c>
      <c r="I71" s="15"/>
    </row>
    <row r="72" spans="1:9" x14ac:dyDescent="0.2">
      <c r="A72" s="15"/>
      <c r="B72" s="50"/>
      <c r="C72" s="61"/>
      <c r="D72" s="61"/>
      <c r="E72" s="61"/>
      <c r="F72" s="61"/>
      <c r="G72" s="2" t="str">
        <f>IFERROR(VLOOKUP(C72,equipos!A:C,2,0),"")</f>
        <v/>
      </c>
      <c r="H72" s="2" t="str">
        <f t="shared" si="3"/>
        <v/>
      </c>
      <c r="I72" s="15"/>
    </row>
    <row r="73" spans="1:9" x14ac:dyDescent="0.2">
      <c r="A73" s="15"/>
      <c r="B73" s="50"/>
      <c r="C73" s="61"/>
      <c r="D73" s="61"/>
      <c r="E73" s="61"/>
      <c r="F73" s="61"/>
      <c r="G73" s="2" t="str">
        <f>IFERROR(VLOOKUP(C73,equipos!A:C,2,0),"")</f>
        <v/>
      </c>
      <c r="H73" s="2" t="str">
        <f t="shared" si="3"/>
        <v/>
      </c>
      <c r="I73" s="15"/>
    </row>
    <row r="74" spans="1:9" x14ac:dyDescent="0.2">
      <c r="A74" s="15"/>
      <c r="B74" s="50"/>
      <c r="C74" s="61"/>
      <c r="D74" s="61"/>
      <c r="E74" s="61"/>
      <c r="F74" s="61"/>
      <c r="G74" s="2" t="str">
        <f>IFERROR(VLOOKUP(C74,equipos!A:C,2,0),"")</f>
        <v/>
      </c>
      <c r="H74" s="2" t="str">
        <f t="shared" si="3"/>
        <v/>
      </c>
      <c r="I74" s="15"/>
    </row>
    <row r="75" spans="1:9" x14ac:dyDescent="0.2">
      <c r="A75" s="15"/>
      <c r="B75" s="50"/>
      <c r="C75" s="61"/>
      <c r="D75" s="61"/>
      <c r="E75" s="61"/>
      <c r="F75" s="61"/>
      <c r="G75" s="2" t="str">
        <f>IFERROR(VLOOKUP(C75,equipos!A:C,2,0),"")</f>
        <v/>
      </c>
      <c r="H75" s="2" t="str">
        <f t="shared" si="3"/>
        <v/>
      </c>
      <c r="I75" s="15"/>
    </row>
    <row r="76" spans="1:9" x14ac:dyDescent="0.2">
      <c r="A76" s="15"/>
      <c r="B76" s="50"/>
      <c r="C76" s="61"/>
      <c r="D76" s="61"/>
      <c r="E76" s="61"/>
      <c r="F76" s="61"/>
      <c r="G76" s="2" t="str">
        <f>IFERROR(VLOOKUP(C76,equipos!A:C,2,0),"")</f>
        <v/>
      </c>
      <c r="H76" s="2" t="str">
        <f t="shared" si="3"/>
        <v/>
      </c>
      <c r="I76" s="15"/>
    </row>
    <row r="77" spans="1:9" x14ac:dyDescent="0.2">
      <c r="A77" s="15"/>
      <c r="B77" s="50"/>
      <c r="C77" s="61"/>
      <c r="D77" s="61"/>
      <c r="E77" s="61"/>
      <c r="F77" s="61"/>
      <c r="G77" s="2" t="str">
        <f>IFERROR(VLOOKUP(C77,equipos!A:C,2,0),"")</f>
        <v/>
      </c>
      <c r="H77" s="2" t="str">
        <f t="shared" si="3"/>
        <v/>
      </c>
      <c r="I77" s="15"/>
    </row>
    <row r="78" spans="1:9" x14ac:dyDescent="0.2">
      <c r="A78" s="15"/>
      <c r="B78" s="50"/>
      <c r="C78" s="61"/>
      <c r="D78" s="61"/>
      <c r="E78" s="61"/>
      <c r="F78" s="61"/>
      <c r="G78" s="2" t="str">
        <f>IFERROR(VLOOKUP(C78,equipos!A:C,2,0),"")</f>
        <v/>
      </c>
      <c r="H78" s="2" t="str">
        <f t="shared" si="3"/>
        <v/>
      </c>
      <c r="I78" s="15"/>
    </row>
    <row r="79" spans="1:9" x14ac:dyDescent="0.2">
      <c r="A79" s="15"/>
      <c r="B79" s="50"/>
      <c r="C79" s="61"/>
      <c r="D79" s="61"/>
      <c r="E79" s="61"/>
      <c r="F79" s="61"/>
      <c r="G79" s="2" t="str">
        <f>IFERROR(VLOOKUP(C79,equipos!A:C,2,0),"")</f>
        <v/>
      </c>
      <c r="H79" s="2" t="str">
        <f t="shared" si="3"/>
        <v/>
      </c>
      <c r="I79" s="15"/>
    </row>
    <row r="80" spans="1:9" x14ac:dyDescent="0.2">
      <c r="A80" s="15"/>
      <c r="B80" s="50"/>
      <c r="C80" s="61"/>
      <c r="D80" s="61"/>
      <c r="E80" s="61"/>
      <c r="F80" s="61"/>
      <c r="G80" s="2" t="str">
        <f>IFERROR(VLOOKUP(C80,equipos!A:C,2,0),"")</f>
        <v/>
      </c>
      <c r="H80" s="2" t="str">
        <f t="shared" si="3"/>
        <v/>
      </c>
      <c r="I80" s="15"/>
    </row>
    <row r="81" spans="1:9" x14ac:dyDescent="0.2">
      <c r="A81" s="15"/>
      <c r="B81" s="15"/>
      <c r="C81" s="15"/>
      <c r="D81" s="15"/>
      <c r="E81" s="66" t="s">
        <v>162</v>
      </c>
      <c r="F81" s="66"/>
      <c r="G81" s="67"/>
      <c r="H81" s="11">
        <f>SUM(H69:H80)</f>
        <v>2600</v>
      </c>
      <c r="I81" s="15"/>
    </row>
    <row r="82" spans="1:9" x14ac:dyDescent="0.2">
      <c r="A82" s="15"/>
      <c r="B82" s="15"/>
      <c r="C82" s="15"/>
      <c r="D82" s="15"/>
      <c r="E82" s="66" t="s">
        <v>163</v>
      </c>
      <c r="F82" s="66"/>
      <c r="G82" s="66"/>
      <c r="H82" s="51">
        <v>0.3</v>
      </c>
      <c r="I82" s="15"/>
    </row>
    <row r="83" spans="1:9" x14ac:dyDescent="0.2">
      <c r="A83" s="15"/>
      <c r="B83" s="15"/>
      <c r="C83" s="15"/>
      <c r="D83" s="15"/>
      <c r="E83" s="65" t="s">
        <v>195</v>
      </c>
      <c r="F83" s="65"/>
      <c r="G83" s="65"/>
      <c r="H83" s="18">
        <f>H82*H81</f>
        <v>780</v>
      </c>
      <c r="I83" s="15"/>
    </row>
    <row r="84" spans="1:9" ht="6" customHeight="1" x14ac:dyDescent="0.2">
      <c r="A84" s="15"/>
      <c r="B84" s="15"/>
      <c r="C84" s="15"/>
      <c r="D84" s="15"/>
      <c r="E84" s="15"/>
      <c r="F84" s="15"/>
      <c r="G84" s="16"/>
      <c r="H84" s="19"/>
      <c r="I84" s="15"/>
    </row>
    <row r="85" spans="1:9" x14ac:dyDescent="0.2">
      <c r="A85" s="15"/>
      <c r="B85" s="68" t="s">
        <v>120</v>
      </c>
      <c r="C85" s="68"/>
      <c r="D85" s="68"/>
      <c r="E85" s="68"/>
      <c r="F85" s="68"/>
      <c r="G85" s="68"/>
      <c r="H85" s="68"/>
      <c r="I85" s="15"/>
    </row>
    <row r="86" spans="1:9" x14ac:dyDescent="0.2">
      <c r="A86" s="15"/>
      <c r="B86" s="9" t="s">
        <v>157</v>
      </c>
      <c r="C86" s="62" t="s">
        <v>161</v>
      </c>
      <c r="D86" s="63"/>
      <c r="E86" s="63"/>
      <c r="F86" s="64"/>
      <c r="G86" s="10" t="s">
        <v>160</v>
      </c>
      <c r="H86" s="9" t="s">
        <v>159</v>
      </c>
      <c r="I86" s="15"/>
    </row>
    <row r="87" spans="1:9" x14ac:dyDescent="0.2">
      <c r="A87" s="15"/>
      <c r="B87" s="50">
        <v>1</v>
      </c>
      <c r="C87" s="61" t="s">
        <v>9</v>
      </c>
      <c r="D87" s="61"/>
      <c r="E87" s="61"/>
      <c r="F87" s="61"/>
      <c r="G87" s="2">
        <f>IFERROR(VLOOKUP(C87,equipos!A:C,2,0),"")</f>
        <v>1350</v>
      </c>
      <c r="H87" s="2">
        <f t="shared" ref="H87:H98" si="4">IFERROR(G87*B87,"")</f>
        <v>1350</v>
      </c>
      <c r="I87" s="15"/>
    </row>
    <row r="88" spans="1:9" x14ac:dyDescent="0.2">
      <c r="A88" s="15"/>
      <c r="B88" s="50"/>
      <c r="C88" s="61"/>
      <c r="D88" s="61"/>
      <c r="E88" s="61"/>
      <c r="F88" s="61"/>
      <c r="G88" s="2" t="str">
        <f>IFERROR(VLOOKUP(C88,equipos!A:C,2,0),"")</f>
        <v/>
      </c>
      <c r="H88" s="2" t="str">
        <f t="shared" si="4"/>
        <v/>
      </c>
      <c r="I88" s="15"/>
    </row>
    <row r="89" spans="1:9" x14ac:dyDescent="0.2">
      <c r="A89" s="15"/>
      <c r="B89" s="50"/>
      <c r="C89" s="61"/>
      <c r="D89" s="61"/>
      <c r="E89" s="61"/>
      <c r="F89" s="61"/>
      <c r="G89" s="2" t="str">
        <f>IFERROR(VLOOKUP(C89,equipos!A:C,2,0),"")</f>
        <v/>
      </c>
      <c r="H89" s="2" t="str">
        <f t="shared" si="4"/>
        <v/>
      </c>
      <c r="I89" s="15"/>
    </row>
    <row r="90" spans="1:9" x14ac:dyDescent="0.2">
      <c r="A90" s="15"/>
      <c r="B90" s="50"/>
      <c r="C90" s="61"/>
      <c r="D90" s="61"/>
      <c r="E90" s="61"/>
      <c r="F90" s="61"/>
      <c r="G90" s="2" t="str">
        <f>IFERROR(VLOOKUP(C90,equipos!A:C,2,0),"")</f>
        <v/>
      </c>
      <c r="H90" s="2" t="str">
        <f t="shared" si="4"/>
        <v/>
      </c>
      <c r="I90" s="15"/>
    </row>
    <row r="91" spans="1:9" x14ac:dyDescent="0.2">
      <c r="A91" s="15"/>
      <c r="B91" s="50"/>
      <c r="C91" s="61"/>
      <c r="D91" s="61"/>
      <c r="E91" s="61"/>
      <c r="F91" s="61"/>
      <c r="G91" s="2" t="str">
        <f>IFERROR(VLOOKUP(C91,equipos!A:C,2,0),"")</f>
        <v/>
      </c>
      <c r="H91" s="2" t="str">
        <f t="shared" si="4"/>
        <v/>
      </c>
      <c r="I91" s="15"/>
    </row>
    <row r="92" spans="1:9" x14ac:dyDescent="0.2">
      <c r="A92" s="15"/>
      <c r="B92" s="50"/>
      <c r="C92" s="61"/>
      <c r="D92" s="61"/>
      <c r="E92" s="61"/>
      <c r="F92" s="61"/>
      <c r="G92" s="2" t="str">
        <f>IFERROR(VLOOKUP(C92,equipos!A:C,2,0),"")</f>
        <v/>
      </c>
      <c r="H92" s="2" t="str">
        <f t="shared" si="4"/>
        <v/>
      </c>
      <c r="I92" s="15"/>
    </row>
    <row r="93" spans="1:9" x14ac:dyDescent="0.2">
      <c r="A93" s="15"/>
      <c r="B93" s="50"/>
      <c r="C93" s="61"/>
      <c r="D93" s="61"/>
      <c r="E93" s="61"/>
      <c r="F93" s="61"/>
      <c r="G93" s="2" t="str">
        <f>IFERROR(VLOOKUP(C93,equipos!A:C,2,0),"")</f>
        <v/>
      </c>
      <c r="H93" s="2" t="str">
        <f t="shared" si="4"/>
        <v/>
      </c>
      <c r="I93" s="15"/>
    </row>
    <row r="94" spans="1:9" x14ac:dyDescent="0.2">
      <c r="A94" s="15"/>
      <c r="B94" s="50"/>
      <c r="C94" s="61"/>
      <c r="D94" s="61"/>
      <c r="E94" s="61"/>
      <c r="F94" s="61"/>
      <c r="G94" s="2" t="str">
        <f>IFERROR(VLOOKUP(C94,equipos!A:C,2,0),"")</f>
        <v/>
      </c>
      <c r="H94" s="2" t="str">
        <f t="shared" si="4"/>
        <v/>
      </c>
      <c r="I94" s="15"/>
    </row>
    <row r="95" spans="1:9" x14ac:dyDescent="0.2">
      <c r="A95" s="15"/>
      <c r="B95" s="50"/>
      <c r="C95" s="61"/>
      <c r="D95" s="61"/>
      <c r="E95" s="61"/>
      <c r="F95" s="61"/>
      <c r="G95" s="2" t="str">
        <f>IFERROR(VLOOKUP(C95,equipos!A:C,2,0),"")</f>
        <v/>
      </c>
      <c r="H95" s="2" t="str">
        <f t="shared" si="4"/>
        <v/>
      </c>
      <c r="I95" s="15"/>
    </row>
    <row r="96" spans="1:9" x14ac:dyDescent="0.2">
      <c r="A96" s="15"/>
      <c r="B96" s="50"/>
      <c r="C96" s="61"/>
      <c r="D96" s="61"/>
      <c r="E96" s="61"/>
      <c r="F96" s="61"/>
      <c r="G96" s="2" t="str">
        <f>IFERROR(VLOOKUP(C96,equipos!A:C,2,0),"")</f>
        <v/>
      </c>
      <c r="H96" s="2" t="str">
        <f t="shared" si="4"/>
        <v/>
      </c>
      <c r="I96" s="15"/>
    </row>
    <row r="97" spans="1:9" x14ac:dyDescent="0.2">
      <c r="A97" s="15"/>
      <c r="B97" s="50"/>
      <c r="C97" s="61"/>
      <c r="D97" s="61"/>
      <c r="E97" s="61"/>
      <c r="F97" s="61"/>
      <c r="G97" s="2" t="str">
        <f>IFERROR(VLOOKUP(C97,equipos!A:C,2,0),"")</f>
        <v/>
      </c>
      <c r="H97" s="2" t="str">
        <f t="shared" si="4"/>
        <v/>
      </c>
      <c r="I97" s="15"/>
    </row>
    <row r="98" spans="1:9" x14ac:dyDescent="0.2">
      <c r="A98" s="15"/>
      <c r="B98" s="50"/>
      <c r="C98" s="61"/>
      <c r="D98" s="61"/>
      <c r="E98" s="61"/>
      <c r="F98" s="61"/>
      <c r="G98" s="2" t="str">
        <f>IFERROR(VLOOKUP(C98,equipos!A:C,2,0),"")</f>
        <v/>
      </c>
      <c r="H98" s="2" t="str">
        <f t="shared" si="4"/>
        <v/>
      </c>
      <c r="I98" s="15"/>
    </row>
    <row r="99" spans="1:9" x14ac:dyDescent="0.2">
      <c r="A99" s="15"/>
      <c r="B99" s="15"/>
      <c r="C99" s="15"/>
      <c r="D99" s="15"/>
      <c r="E99" s="66" t="s">
        <v>170</v>
      </c>
      <c r="F99" s="66"/>
      <c r="G99" s="67"/>
      <c r="H99" s="11">
        <f>SUM(H87:H98)</f>
        <v>1350</v>
      </c>
      <c r="I99" s="15"/>
    </row>
    <row r="100" spans="1:9" x14ac:dyDescent="0.2">
      <c r="A100" s="15"/>
      <c r="B100" s="15"/>
      <c r="C100" s="15"/>
      <c r="D100" s="15"/>
      <c r="E100" s="66" t="s">
        <v>171</v>
      </c>
      <c r="F100" s="66"/>
      <c r="G100" s="66"/>
      <c r="H100" s="51">
        <v>0.3</v>
      </c>
      <c r="I100" s="15"/>
    </row>
    <row r="101" spans="1:9" x14ac:dyDescent="0.2">
      <c r="A101" s="15"/>
      <c r="B101" s="15"/>
      <c r="C101" s="15"/>
      <c r="D101" s="15"/>
      <c r="E101" s="65" t="s">
        <v>196</v>
      </c>
      <c r="F101" s="65"/>
      <c r="G101" s="65"/>
      <c r="H101" s="18">
        <f>H100*H99</f>
        <v>405</v>
      </c>
      <c r="I101" s="15"/>
    </row>
    <row r="102" spans="1:9" ht="6" customHeight="1" x14ac:dyDescent="0.2">
      <c r="A102" s="15"/>
      <c r="B102" s="15"/>
      <c r="C102" s="15"/>
      <c r="D102" s="15"/>
      <c r="E102" s="15"/>
      <c r="F102" s="15"/>
      <c r="G102" s="16"/>
      <c r="H102" s="19"/>
      <c r="I102" s="15"/>
    </row>
    <row r="103" spans="1:9" x14ac:dyDescent="0.2">
      <c r="A103" s="15"/>
      <c r="B103" s="68" t="s">
        <v>124</v>
      </c>
      <c r="C103" s="68"/>
      <c r="D103" s="68"/>
      <c r="E103" s="68"/>
      <c r="F103" s="68"/>
      <c r="G103" s="68"/>
      <c r="H103" s="68"/>
      <c r="I103" s="15"/>
    </row>
    <row r="104" spans="1:9" x14ac:dyDescent="0.2">
      <c r="A104" s="15"/>
      <c r="B104" s="9" t="s">
        <v>157</v>
      </c>
      <c r="C104" s="88" t="s">
        <v>161</v>
      </c>
      <c r="D104" s="89"/>
      <c r="E104" s="89"/>
      <c r="F104" s="90"/>
      <c r="G104" s="10" t="s">
        <v>160</v>
      </c>
      <c r="H104" s="9" t="s">
        <v>159</v>
      </c>
      <c r="I104" s="15"/>
    </row>
    <row r="105" spans="1:9" x14ac:dyDescent="0.2">
      <c r="A105" s="15"/>
      <c r="B105" s="50">
        <v>4</v>
      </c>
      <c r="C105" s="61" t="s">
        <v>29</v>
      </c>
      <c r="D105" s="61"/>
      <c r="E105" s="61"/>
      <c r="F105" s="61"/>
      <c r="G105" s="2">
        <f>IFERROR(VLOOKUP(C105,equipos!A:C,2,0),"")</f>
        <v>5</v>
      </c>
      <c r="H105" s="2">
        <f t="shared" ref="H105:H116" si="5">IFERROR(G105*B105,"")</f>
        <v>20</v>
      </c>
      <c r="I105" s="15"/>
    </row>
    <row r="106" spans="1:9" x14ac:dyDescent="0.2">
      <c r="A106" s="15"/>
      <c r="B106" s="50">
        <v>2</v>
      </c>
      <c r="C106" s="61" t="s">
        <v>126</v>
      </c>
      <c r="D106" s="61"/>
      <c r="E106" s="61"/>
      <c r="F106" s="61"/>
      <c r="G106" s="2">
        <f>IFERROR(VLOOKUP(C106,equipos!A:C,2,0),"")</f>
        <v>36</v>
      </c>
      <c r="H106" s="2">
        <f t="shared" si="5"/>
        <v>72</v>
      </c>
      <c r="I106" s="15"/>
    </row>
    <row r="107" spans="1:9" x14ac:dyDescent="0.2">
      <c r="A107" s="15"/>
      <c r="B107" s="50"/>
      <c r="C107" s="61"/>
      <c r="D107" s="61"/>
      <c r="E107" s="61"/>
      <c r="F107" s="61"/>
      <c r="G107" s="2" t="str">
        <f>IFERROR(VLOOKUP(C107,equipos!A:C,2,0),"")</f>
        <v/>
      </c>
      <c r="H107" s="2" t="str">
        <f t="shared" si="5"/>
        <v/>
      </c>
      <c r="I107" s="15"/>
    </row>
    <row r="108" spans="1:9" x14ac:dyDescent="0.2">
      <c r="A108" s="15"/>
      <c r="B108" s="50"/>
      <c r="C108" s="61"/>
      <c r="D108" s="61"/>
      <c r="E108" s="61"/>
      <c r="F108" s="61"/>
      <c r="G108" s="2" t="str">
        <f>IFERROR(VLOOKUP(C108,equipos!A:C,2,0),"")</f>
        <v/>
      </c>
      <c r="H108" s="2" t="str">
        <f t="shared" si="5"/>
        <v/>
      </c>
      <c r="I108" s="15"/>
    </row>
    <row r="109" spans="1:9" x14ac:dyDescent="0.2">
      <c r="A109" s="15"/>
      <c r="B109" s="50"/>
      <c r="C109" s="61"/>
      <c r="D109" s="61"/>
      <c r="E109" s="61"/>
      <c r="F109" s="61"/>
      <c r="G109" s="2" t="str">
        <f>IFERROR(VLOOKUP(C109,equipos!A:C,2,0),"")</f>
        <v/>
      </c>
      <c r="H109" s="2" t="str">
        <f t="shared" si="5"/>
        <v/>
      </c>
      <c r="I109" s="15"/>
    </row>
    <row r="110" spans="1:9" x14ac:dyDescent="0.2">
      <c r="A110" s="15"/>
      <c r="B110" s="50"/>
      <c r="C110" s="61"/>
      <c r="D110" s="61"/>
      <c r="E110" s="61"/>
      <c r="F110" s="61"/>
      <c r="G110" s="2" t="str">
        <f>IFERROR(VLOOKUP(C110,equipos!A:C,2,0),"")</f>
        <v/>
      </c>
      <c r="H110" s="2" t="str">
        <f t="shared" si="5"/>
        <v/>
      </c>
      <c r="I110" s="15"/>
    </row>
    <row r="111" spans="1:9" x14ac:dyDescent="0.2">
      <c r="A111" s="15"/>
      <c r="B111" s="50"/>
      <c r="C111" s="61"/>
      <c r="D111" s="61"/>
      <c r="E111" s="61"/>
      <c r="F111" s="61"/>
      <c r="G111" s="2" t="str">
        <f>IFERROR(VLOOKUP(C111,equipos!A:C,2,0),"")</f>
        <v/>
      </c>
      <c r="H111" s="2" t="str">
        <f t="shared" si="5"/>
        <v/>
      </c>
      <c r="I111" s="15"/>
    </row>
    <row r="112" spans="1:9" x14ac:dyDescent="0.2">
      <c r="A112" s="15"/>
      <c r="B112" s="50"/>
      <c r="C112" s="61"/>
      <c r="D112" s="61"/>
      <c r="E112" s="61"/>
      <c r="F112" s="61"/>
      <c r="G112" s="2" t="str">
        <f>IFERROR(VLOOKUP(C112,equipos!A:C,2,0),"")</f>
        <v/>
      </c>
      <c r="H112" s="2" t="str">
        <f t="shared" si="5"/>
        <v/>
      </c>
      <c r="I112" s="15"/>
    </row>
    <row r="113" spans="1:9" x14ac:dyDescent="0.2">
      <c r="A113" s="15"/>
      <c r="B113" s="50"/>
      <c r="C113" s="61"/>
      <c r="D113" s="61"/>
      <c r="E113" s="61"/>
      <c r="F113" s="61"/>
      <c r="G113" s="2" t="str">
        <f>IFERROR(VLOOKUP(C113,equipos!A:C,2,0),"")</f>
        <v/>
      </c>
      <c r="H113" s="2" t="str">
        <f t="shared" si="5"/>
        <v/>
      </c>
      <c r="I113" s="15"/>
    </row>
    <row r="114" spans="1:9" x14ac:dyDescent="0.2">
      <c r="A114" s="15"/>
      <c r="B114" s="50"/>
      <c r="C114" s="61"/>
      <c r="D114" s="61"/>
      <c r="E114" s="61"/>
      <c r="F114" s="61"/>
      <c r="G114" s="2" t="str">
        <f>IFERROR(VLOOKUP(C114,equipos!A:C,2,0),"")</f>
        <v/>
      </c>
      <c r="H114" s="2" t="str">
        <f t="shared" si="5"/>
        <v/>
      </c>
      <c r="I114" s="15"/>
    </row>
    <row r="115" spans="1:9" x14ac:dyDescent="0.2">
      <c r="A115" s="15"/>
      <c r="B115" s="50"/>
      <c r="C115" s="61"/>
      <c r="D115" s="61"/>
      <c r="E115" s="61"/>
      <c r="F115" s="61"/>
      <c r="G115" s="2" t="str">
        <f>IFERROR(VLOOKUP(C115,equipos!A:C,2,0),"")</f>
        <v/>
      </c>
      <c r="H115" s="2" t="str">
        <f t="shared" si="5"/>
        <v/>
      </c>
      <c r="I115" s="15"/>
    </row>
    <row r="116" spans="1:9" x14ac:dyDescent="0.2">
      <c r="A116" s="15"/>
      <c r="B116" s="50"/>
      <c r="C116" s="61"/>
      <c r="D116" s="61"/>
      <c r="E116" s="61"/>
      <c r="F116" s="61"/>
      <c r="G116" s="2" t="str">
        <f>IFERROR(VLOOKUP(C116,equipos!A:C,2,0),"")</f>
        <v/>
      </c>
      <c r="H116" s="2" t="str">
        <f t="shared" si="5"/>
        <v/>
      </c>
      <c r="I116" s="15"/>
    </row>
    <row r="117" spans="1:9" x14ac:dyDescent="0.2">
      <c r="A117" s="15"/>
      <c r="B117" s="15"/>
      <c r="C117" s="15"/>
      <c r="D117" s="15"/>
      <c r="E117" s="66" t="s">
        <v>172</v>
      </c>
      <c r="F117" s="66"/>
      <c r="G117" s="67"/>
      <c r="H117" s="11">
        <f>SUM(H105:H116)</f>
        <v>92</v>
      </c>
      <c r="I117" s="15"/>
    </row>
    <row r="118" spans="1:9" x14ac:dyDescent="0.2">
      <c r="A118" s="15"/>
      <c r="B118" s="15"/>
      <c r="C118" s="15"/>
      <c r="D118" s="15"/>
      <c r="E118" s="66" t="s">
        <v>173</v>
      </c>
      <c r="F118" s="66"/>
      <c r="G118" s="66"/>
      <c r="H118" s="51">
        <v>0.3</v>
      </c>
      <c r="I118" s="15"/>
    </row>
    <row r="119" spans="1:9" x14ac:dyDescent="0.2">
      <c r="A119" s="15"/>
      <c r="B119" s="15"/>
      <c r="C119" s="15"/>
      <c r="D119" s="15"/>
      <c r="E119" s="65" t="s">
        <v>197</v>
      </c>
      <c r="F119" s="65"/>
      <c r="G119" s="65"/>
      <c r="H119" s="18">
        <f>H118*H117</f>
        <v>27.599999999999998</v>
      </c>
      <c r="I119" s="15"/>
    </row>
    <row r="120" spans="1:9" ht="6" customHeight="1" x14ac:dyDescent="0.2">
      <c r="A120" s="15"/>
      <c r="B120" s="15"/>
      <c r="C120" s="15"/>
      <c r="D120" s="15"/>
      <c r="E120" s="15"/>
      <c r="F120" s="15"/>
      <c r="G120" s="16"/>
      <c r="H120" s="19"/>
      <c r="I120" s="15"/>
    </row>
    <row r="121" spans="1:9" x14ac:dyDescent="0.2">
      <c r="A121" s="15"/>
      <c r="B121" s="68" t="s">
        <v>134</v>
      </c>
      <c r="C121" s="68"/>
      <c r="D121" s="68"/>
      <c r="E121" s="68"/>
      <c r="F121" s="68"/>
      <c r="G121" s="68"/>
      <c r="H121" s="68"/>
      <c r="I121" s="15"/>
    </row>
    <row r="122" spans="1:9" x14ac:dyDescent="0.2">
      <c r="A122" s="15"/>
      <c r="B122" s="9" t="s">
        <v>157</v>
      </c>
      <c r="C122" s="62" t="s">
        <v>161</v>
      </c>
      <c r="D122" s="63"/>
      <c r="E122" s="63"/>
      <c r="F122" s="64"/>
      <c r="G122" s="14" t="s">
        <v>160</v>
      </c>
      <c r="H122" s="9" t="s">
        <v>159</v>
      </c>
      <c r="I122" s="15"/>
    </row>
    <row r="123" spans="1:9" x14ac:dyDescent="0.2">
      <c r="A123" s="15"/>
      <c r="B123" s="50">
        <v>1</v>
      </c>
      <c r="C123" s="61" t="s">
        <v>138</v>
      </c>
      <c r="D123" s="61"/>
      <c r="E123" s="61"/>
      <c r="F123" s="61"/>
      <c r="G123" s="2">
        <f>IFERROR(VLOOKUP(C123,equipos!A:C,2,0),"")</f>
        <v>5</v>
      </c>
      <c r="H123" s="2">
        <f t="shared" ref="H123:H134" si="6">IFERROR(G123*B123,"")</f>
        <v>5</v>
      </c>
      <c r="I123" s="15"/>
    </row>
    <row r="124" spans="1:9" x14ac:dyDescent="0.2">
      <c r="A124" s="15"/>
      <c r="B124" s="50"/>
      <c r="C124" s="61"/>
      <c r="D124" s="61"/>
      <c r="E124" s="61"/>
      <c r="F124" s="61"/>
      <c r="G124" s="2" t="str">
        <f>IFERROR(VLOOKUP(C124,equipos!A:C,2,0),"")</f>
        <v/>
      </c>
      <c r="H124" s="2" t="str">
        <f t="shared" si="6"/>
        <v/>
      </c>
      <c r="I124" s="15"/>
    </row>
    <row r="125" spans="1:9" x14ac:dyDescent="0.2">
      <c r="A125" s="15"/>
      <c r="B125" s="50"/>
      <c r="C125" s="61"/>
      <c r="D125" s="61"/>
      <c r="E125" s="61"/>
      <c r="F125" s="61"/>
      <c r="G125" s="2" t="str">
        <f>IFERROR(VLOOKUP(C125,equipos!A:C,2,0),"")</f>
        <v/>
      </c>
      <c r="H125" s="2" t="str">
        <f t="shared" si="6"/>
        <v/>
      </c>
      <c r="I125" s="15"/>
    </row>
    <row r="126" spans="1:9" x14ac:dyDescent="0.2">
      <c r="A126" s="15"/>
      <c r="B126" s="50"/>
      <c r="C126" s="61"/>
      <c r="D126" s="61"/>
      <c r="E126" s="61"/>
      <c r="F126" s="61"/>
      <c r="G126" s="2" t="str">
        <f>IFERROR(VLOOKUP(C126,equipos!A:C,2,0),"")</f>
        <v/>
      </c>
      <c r="H126" s="2" t="str">
        <f t="shared" si="6"/>
        <v/>
      </c>
      <c r="I126" s="15"/>
    </row>
    <row r="127" spans="1:9" x14ac:dyDescent="0.2">
      <c r="A127" s="15"/>
      <c r="B127" s="50"/>
      <c r="C127" s="61"/>
      <c r="D127" s="61"/>
      <c r="E127" s="61"/>
      <c r="F127" s="61"/>
      <c r="G127" s="2" t="str">
        <f>IFERROR(VLOOKUP(C127,equipos!A:C,2,0),"")</f>
        <v/>
      </c>
      <c r="H127" s="2" t="str">
        <f t="shared" si="6"/>
        <v/>
      </c>
      <c r="I127" s="15"/>
    </row>
    <row r="128" spans="1:9" x14ac:dyDescent="0.2">
      <c r="A128" s="15"/>
      <c r="B128" s="50"/>
      <c r="C128" s="61"/>
      <c r="D128" s="61"/>
      <c r="E128" s="61"/>
      <c r="F128" s="61"/>
      <c r="G128" s="2" t="str">
        <f>IFERROR(VLOOKUP(C128,equipos!A:C,2,0),"")</f>
        <v/>
      </c>
      <c r="H128" s="2" t="str">
        <f t="shared" si="6"/>
        <v/>
      </c>
      <c r="I128" s="15"/>
    </row>
    <row r="129" spans="1:9" x14ac:dyDescent="0.2">
      <c r="A129" s="15"/>
      <c r="B129" s="50"/>
      <c r="C129" s="61"/>
      <c r="D129" s="61"/>
      <c r="E129" s="61"/>
      <c r="F129" s="61"/>
      <c r="G129" s="2" t="str">
        <f>IFERROR(VLOOKUP(C129,equipos!A:C,2,0),"")</f>
        <v/>
      </c>
      <c r="H129" s="2" t="str">
        <f t="shared" si="6"/>
        <v/>
      </c>
      <c r="I129" s="15"/>
    </row>
    <row r="130" spans="1:9" x14ac:dyDescent="0.2">
      <c r="A130" s="15"/>
      <c r="B130" s="50"/>
      <c r="C130" s="61"/>
      <c r="D130" s="61"/>
      <c r="E130" s="61"/>
      <c r="F130" s="61"/>
      <c r="G130" s="2" t="str">
        <f>IFERROR(VLOOKUP(C130,equipos!A:C,2,0),"")</f>
        <v/>
      </c>
      <c r="H130" s="2" t="str">
        <f t="shared" si="6"/>
        <v/>
      </c>
      <c r="I130" s="15"/>
    </row>
    <row r="131" spans="1:9" x14ac:dyDescent="0.2">
      <c r="A131" s="15"/>
      <c r="B131" s="50"/>
      <c r="C131" s="61"/>
      <c r="D131" s="61"/>
      <c r="E131" s="61"/>
      <c r="F131" s="61"/>
      <c r="G131" s="2" t="str">
        <f>IFERROR(VLOOKUP(C131,equipos!A:C,2,0),"")</f>
        <v/>
      </c>
      <c r="H131" s="2" t="str">
        <f t="shared" si="6"/>
        <v/>
      </c>
      <c r="I131" s="15"/>
    </row>
    <row r="132" spans="1:9" x14ac:dyDescent="0.2">
      <c r="A132" s="15"/>
      <c r="B132" s="50"/>
      <c r="C132" s="61"/>
      <c r="D132" s="61"/>
      <c r="E132" s="61"/>
      <c r="F132" s="61"/>
      <c r="G132" s="2" t="str">
        <f>IFERROR(VLOOKUP(C132,equipos!A:C,2,0),"")</f>
        <v/>
      </c>
      <c r="H132" s="2" t="str">
        <f t="shared" si="6"/>
        <v/>
      </c>
      <c r="I132" s="15"/>
    </row>
    <row r="133" spans="1:9" x14ac:dyDescent="0.2">
      <c r="A133" s="15"/>
      <c r="B133" s="50"/>
      <c r="C133" s="61"/>
      <c r="D133" s="61"/>
      <c r="E133" s="61"/>
      <c r="F133" s="61"/>
      <c r="G133" s="2" t="str">
        <f>IFERROR(VLOOKUP(C133,equipos!A:C,2,0),"")</f>
        <v/>
      </c>
      <c r="H133" s="2" t="str">
        <f t="shared" si="6"/>
        <v/>
      </c>
      <c r="I133" s="15"/>
    </row>
    <row r="134" spans="1:9" x14ac:dyDescent="0.2">
      <c r="A134" s="15"/>
      <c r="B134" s="50"/>
      <c r="C134" s="61"/>
      <c r="D134" s="61"/>
      <c r="E134" s="61"/>
      <c r="F134" s="61"/>
      <c r="G134" s="2" t="str">
        <f>IFERROR(VLOOKUP(C134,equipos!A:C,2,0),"")</f>
        <v/>
      </c>
      <c r="H134" s="2" t="str">
        <f t="shared" si="6"/>
        <v/>
      </c>
      <c r="I134" s="15"/>
    </row>
    <row r="135" spans="1:9" x14ac:dyDescent="0.2">
      <c r="A135" s="15"/>
      <c r="B135" s="15"/>
      <c r="C135" s="15"/>
      <c r="D135" s="15"/>
      <c r="E135" s="66" t="s">
        <v>174</v>
      </c>
      <c r="F135" s="66"/>
      <c r="G135" s="67"/>
      <c r="H135" s="11">
        <f>SUM(H123:H134)</f>
        <v>5</v>
      </c>
      <c r="I135" s="15"/>
    </row>
    <row r="136" spans="1:9" x14ac:dyDescent="0.2">
      <c r="A136" s="15"/>
      <c r="B136" s="15"/>
      <c r="C136" s="15"/>
      <c r="D136" s="15"/>
      <c r="E136" s="66" t="s">
        <v>175</v>
      </c>
      <c r="F136" s="66"/>
      <c r="G136" s="66"/>
      <c r="H136" s="51">
        <v>0.3</v>
      </c>
      <c r="I136" s="15"/>
    </row>
    <row r="137" spans="1:9" x14ac:dyDescent="0.2">
      <c r="A137" s="15"/>
      <c r="B137" s="15"/>
      <c r="C137" s="15"/>
      <c r="D137" s="15"/>
      <c r="E137" s="65" t="s">
        <v>198</v>
      </c>
      <c r="F137" s="65"/>
      <c r="G137" s="65"/>
      <c r="H137" s="18">
        <f>H136*H135</f>
        <v>1.5</v>
      </c>
      <c r="I137" s="15"/>
    </row>
    <row r="138" spans="1:9" ht="6" customHeight="1" x14ac:dyDescent="0.2">
      <c r="A138" s="15"/>
      <c r="B138" s="15"/>
      <c r="C138" s="15"/>
      <c r="D138" s="15"/>
      <c r="E138" s="15"/>
      <c r="F138" s="15"/>
      <c r="G138" s="16"/>
      <c r="H138" s="19"/>
      <c r="I138" s="15"/>
    </row>
    <row r="139" spans="1:9" x14ac:dyDescent="0.2">
      <c r="A139" s="15"/>
      <c r="B139" s="68" t="s">
        <v>142</v>
      </c>
      <c r="C139" s="68"/>
      <c r="D139" s="68"/>
      <c r="E139" s="68"/>
      <c r="F139" s="68"/>
      <c r="G139" s="68"/>
      <c r="H139" s="68"/>
      <c r="I139" s="15"/>
    </row>
    <row r="140" spans="1:9" x14ac:dyDescent="0.2">
      <c r="A140" s="15"/>
      <c r="B140" s="9" t="s">
        <v>157</v>
      </c>
      <c r="C140" s="62" t="s">
        <v>161</v>
      </c>
      <c r="D140" s="63"/>
      <c r="E140" s="63"/>
      <c r="F140" s="64"/>
      <c r="G140" s="14" t="s">
        <v>160</v>
      </c>
      <c r="H140" s="9" t="s">
        <v>159</v>
      </c>
      <c r="I140" s="15"/>
    </row>
    <row r="141" spans="1:9" x14ac:dyDescent="0.2">
      <c r="A141" s="15"/>
      <c r="B141" s="50">
        <v>1</v>
      </c>
      <c r="C141" s="61" t="s">
        <v>143</v>
      </c>
      <c r="D141" s="61"/>
      <c r="E141" s="61"/>
      <c r="F141" s="61"/>
      <c r="G141" s="2">
        <f>IFERROR(VLOOKUP(C141,equipos!A:C,2,0),"")</f>
        <v>750</v>
      </c>
      <c r="H141" s="2">
        <f t="shared" ref="H141:H152" si="7">IFERROR(G141*B141,"")</f>
        <v>750</v>
      </c>
      <c r="I141" s="15"/>
    </row>
    <row r="142" spans="1:9" x14ac:dyDescent="0.2">
      <c r="A142" s="15"/>
      <c r="B142" s="50">
        <v>2</v>
      </c>
      <c r="C142" s="61" t="s">
        <v>144</v>
      </c>
      <c r="D142" s="61"/>
      <c r="E142" s="61"/>
      <c r="F142" s="61"/>
      <c r="G142" s="2">
        <f>IFERROR(VLOOKUP(C142,equipos!A:C,2,0),"")</f>
        <v>550</v>
      </c>
      <c r="H142" s="2">
        <f t="shared" si="7"/>
        <v>1100</v>
      </c>
      <c r="I142" s="15"/>
    </row>
    <row r="143" spans="1:9" x14ac:dyDescent="0.2">
      <c r="A143" s="15"/>
      <c r="B143" s="50"/>
      <c r="C143" s="61"/>
      <c r="D143" s="61"/>
      <c r="E143" s="61"/>
      <c r="F143" s="61"/>
      <c r="G143" s="2" t="str">
        <f>IFERROR(VLOOKUP(C143,equipos!A:C,2,0),"")</f>
        <v/>
      </c>
      <c r="H143" s="2" t="str">
        <f t="shared" si="7"/>
        <v/>
      </c>
      <c r="I143" s="15"/>
    </row>
    <row r="144" spans="1:9" x14ac:dyDescent="0.2">
      <c r="A144" s="15"/>
      <c r="B144" s="50"/>
      <c r="C144" s="61"/>
      <c r="D144" s="61"/>
      <c r="E144" s="61"/>
      <c r="F144" s="61"/>
      <c r="G144" s="2" t="str">
        <f>IFERROR(VLOOKUP(C144,equipos!A:C,2,0),"")</f>
        <v/>
      </c>
      <c r="H144" s="2" t="str">
        <f t="shared" si="7"/>
        <v/>
      </c>
      <c r="I144" s="15"/>
    </row>
    <row r="145" spans="1:9" x14ac:dyDescent="0.2">
      <c r="A145" s="15"/>
      <c r="B145" s="50"/>
      <c r="C145" s="61"/>
      <c r="D145" s="61"/>
      <c r="E145" s="61"/>
      <c r="F145" s="61"/>
      <c r="G145" s="2" t="str">
        <f>IFERROR(VLOOKUP(C145,equipos!A:C,2,0),"")</f>
        <v/>
      </c>
      <c r="H145" s="2" t="str">
        <f t="shared" si="7"/>
        <v/>
      </c>
      <c r="I145" s="15"/>
    </row>
    <row r="146" spans="1:9" x14ac:dyDescent="0.2">
      <c r="A146" s="15"/>
      <c r="B146" s="50"/>
      <c r="C146" s="61"/>
      <c r="D146" s="61"/>
      <c r="E146" s="61"/>
      <c r="F146" s="61"/>
      <c r="G146" s="2" t="str">
        <f>IFERROR(VLOOKUP(C146,equipos!A:C,2,0),"")</f>
        <v/>
      </c>
      <c r="H146" s="2" t="str">
        <f t="shared" si="7"/>
        <v/>
      </c>
      <c r="I146" s="15"/>
    </row>
    <row r="147" spans="1:9" x14ac:dyDescent="0.2">
      <c r="A147" s="15"/>
      <c r="B147" s="50"/>
      <c r="C147" s="61"/>
      <c r="D147" s="61"/>
      <c r="E147" s="61"/>
      <c r="F147" s="61"/>
      <c r="G147" s="2" t="str">
        <f>IFERROR(VLOOKUP(C147,equipos!A:C,2,0),"")</f>
        <v/>
      </c>
      <c r="H147" s="2" t="str">
        <f t="shared" si="7"/>
        <v/>
      </c>
      <c r="I147" s="15"/>
    </row>
    <row r="148" spans="1:9" x14ac:dyDescent="0.2">
      <c r="A148" s="15"/>
      <c r="B148" s="50"/>
      <c r="C148" s="61"/>
      <c r="D148" s="61"/>
      <c r="E148" s="61"/>
      <c r="F148" s="61"/>
      <c r="G148" s="2" t="str">
        <f>IFERROR(VLOOKUP(C148,equipos!A:C,2,0),"")</f>
        <v/>
      </c>
      <c r="H148" s="2" t="str">
        <f t="shared" si="7"/>
        <v/>
      </c>
      <c r="I148" s="15"/>
    </row>
    <row r="149" spans="1:9" x14ac:dyDescent="0.2">
      <c r="A149" s="15"/>
      <c r="B149" s="50"/>
      <c r="C149" s="61"/>
      <c r="D149" s="61"/>
      <c r="E149" s="61"/>
      <c r="F149" s="61"/>
      <c r="G149" s="2" t="str">
        <f>IFERROR(VLOOKUP(C149,equipos!A:C,2,0),"")</f>
        <v/>
      </c>
      <c r="H149" s="2" t="str">
        <f t="shared" si="7"/>
        <v/>
      </c>
      <c r="I149" s="15"/>
    </row>
    <row r="150" spans="1:9" x14ac:dyDescent="0.2">
      <c r="A150" s="15"/>
      <c r="B150" s="50"/>
      <c r="C150" s="61"/>
      <c r="D150" s="61"/>
      <c r="E150" s="61"/>
      <c r="F150" s="61"/>
      <c r="G150" s="2" t="str">
        <f>IFERROR(VLOOKUP(C150,equipos!A:C,2,0),"")</f>
        <v/>
      </c>
      <c r="H150" s="2" t="str">
        <f t="shared" si="7"/>
        <v/>
      </c>
      <c r="I150" s="15"/>
    </row>
    <row r="151" spans="1:9" x14ac:dyDescent="0.2">
      <c r="A151" s="15"/>
      <c r="B151" s="50"/>
      <c r="C151" s="61"/>
      <c r="D151" s="61"/>
      <c r="E151" s="61"/>
      <c r="F151" s="61"/>
      <c r="G151" s="2" t="str">
        <f>IFERROR(VLOOKUP(C151,equipos!A:C,2,0),"")</f>
        <v/>
      </c>
      <c r="H151" s="2" t="str">
        <f t="shared" si="7"/>
        <v/>
      </c>
      <c r="I151" s="15"/>
    </row>
    <row r="152" spans="1:9" x14ac:dyDescent="0.2">
      <c r="A152" s="15"/>
      <c r="B152" s="50"/>
      <c r="C152" s="61"/>
      <c r="D152" s="61"/>
      <c r="E152" s="61"/>
      <c r="F152" s="61"/>
      <c r="G152" s="2" t="str">
        <f>IFERROR(VLOOKUP(C152,equipos!A:C,2,0),"")</f>
        <v/>
      </c>
      <c r="H152" s="2" t="str">
        <f t="shared" si="7"/>
        <v/>
      </c>
      <c r="I152" s="15"/>
    </row>
    <row r="153" spans="1:9" x14ac:dyDescent="0.2">
      <c r="A153" s="15"/>
      <c r="B153" s="15"/>
      <c r="C153" s="15"/>
      <c r="D153" s="15"/>
      <c r="E153" s="66" t="s">
        <v>176</v>
      </c>
      <c r="F153" s="66"/>
      <c r="G153" s="67"/>
      <c r="H153" s="11">
        <f>SUM(H141:H152)</f>
        <v>1850</v>
      </c>
      <c r="I153" s="15"/>
    </row>
    <row r="154" spans="1:9" x14ac:dyDescent="0.2">
      <c r="A154" s="15"/>
      <c r="B154" s="15"/>
      <c r="C154" s="15"/>
      <c r="D154" s="15"/>
      <c r="E154" s="66" t="s">
        <v>177</v>
      </c>
      <c r="F154" s="66"/>
      <c r="G154" s="66"/>
      <c r="H154" s="51">
        <v>0.3</v>
      </c>
      <c r="I154" s="15"/>
    </row>
    <row r="155" spans="1:9" x14ac:dyDescent="0.2">
      <c r="A155" s="15"/>
      <c r="B155" s="15"/>
      <c r="C155" s="15"/>
      <c r="D155" s="15"/>
      <c r="E155" s="65" t="s">
        <v>199</v>
      </c>
      <c r="F155" s="65"/>
      <c r="G155" s="65"/>
      <c r="H155" s="18">
        <f>H154*H153</f>
        <v>555</v>
      </c>
      <c r="I155" s="15"/>
    </row>
    <row r="156" spans="1:9" ht="15" x14ac:dyDescent="0.25">
      <c r="A156" s="15"/>
      <c r="B156" s="94" t="s">
        <v>191</v>
      </c>
      <c r="C156" s="94"/>
      <c r="D156" s="15"/>
      <c r="E156" s="20"/>
      <c r="F156" s="20"/>
      <c r="G156" s="20"/>
      <c r="H156" s="21"/>
      <c r="I156" s="15"/>
    </row>
    <row r="157" spans="1:9" ht="6.75" customHeight="1" x14ac:dyDescent="0.2">
      <c r="A157" s="15"/>
      <c r="B157" s="15"/>
      <c r="E157" s="20"/>
      <c r="F157" s="20"/>
      <c r="G157" s="20"/>
      <c r="H157" s="21"/>
      <c r="I157" s="15"/>
    </row>
    <row r="158" spans="1:9" x14ac:dyDescent="0.2">
      <c r="A158" s="15"/>
      <c r="B158" s="15"/>
      <c r="C158" s="9" t="s">
        <v>182</v>
      </c>
      <c r="D158" s="9" t="s">
        <v>200</v>
      </c>
      <c r="E158" s="15"/>
      <c r="F158" s="15"/>
      <c r="G158" s="15"/>
      <c r="H158" s="15"/>
      <c r="I158" s="15"/>
    </row>
    <row r="159" spans="1:9" x14ac:dyDescent="0.2">
      <c r="A159" s="15"/>
      <c r="B159" s="15"/>
      <c r="C159" s="13" t="s">
        <v>81</v>
      </c>
      <c r="D159" s="8">
        <f>H29/1000</f>
        <v>1.0799999999999999E-2</v>
      </c>
      <c r="E159" s="15"/>
      <c r="F159" s="15"/>
      <c r="G159" s="15"/>
      <c r="H159" s="15"/>
      <c r="I159" s="15"/>
    </row>
    <row r="160" spans="1:9" x14ac:dyDescent="0.2">
      <c r="A160" s="15"/>
      <c r="B160" s="15"/>
      <c r="C160" s="13" t="s">
        <v>76</v>
      </c>
      <c r="D160" s="8">
        <f>H47/1000</f>
        <v>0.15</v>
      </c>
      <c r="E160" s="15"/>
      <c r="F160" s="15"/>
      <c r="G160" s="15"/>
      <c r="H160" s="15"/>
      <c r="I160" s="15"/>
    </row>
    <row r="161" spans="1:9" x14ac:dyDescent="0.2">
      <c r="A161" s="15"/>
      <c r="B161" s="15"/>
      <c r="C161" s="13" t="s">
        <v>77</v>
      </c>
      <c r="D161" s="8">
        <f>H65/1000</f>
        <v>0.20760000000000001</v>
      </c>
      <c r="E161" s="15"/>
      <c r="F161" s="15"/>
      <c r="G161" s="15"/>
      <c r="H161" s="15"/>
      <c r="I161" s="15"/>
    </row>
    <row r="162" spans="1:9" x14ac:dyDescent="0.2">
      <c r="A162" s="15"/>
      <c r="B162" s="15"/>
      <c r="C162" s="13" t="s">
        <v>78</v>
      </c>
      <c r="D162" s="8">
        <f>H83/1000</f>
        <v>0.78</v>
      </c>
      <c r="E162" s="15"/>
      <c r="F162" s="15"/>
      <c r="G162" s="15"/>
      <c r="H162" s="15"/>
      <c r="I162" s="15"/>
    </row>
    <row r="163" spans="1:9" x14ac:dyDescent="0.2">
      <c r="A163" s="15"/>
      <c r="B163" s="15"/>
      <c r="C163" s="13" t="s">
        <v>79</v>
      </c>
      <c r="D163" s="8">
        <f>H101/1000</f>
        <v>0.40500000000000003</v>
      </c>
      <c r="E163" s="15"/>
      <c r="F163" s="15"/>
      <c r="G163" s="15"/>
      <c r="H163" s="15"/>
      <c r="I163" s="15"/>
    </row>
    <row r="164" spans="1:9" x14ac:dyDescent="0.2">
      <c r="A164" s="15"/>
      <c r="B164" s="15"/>
      <c r="C164" s="13" t="s">
        <v>183</v>
      </c>
      <c r="D164" s="8">
        <f>H119/1000</f>
        <v>2.76E-2</v>
      </c>
      <c r="E164" s="15"/>
      <c r="F164" s="15"/>
      <c r="G164" s="15"/>
      <c r="H164" s="15"/>
      <c r="I164" s="15"/>
    </row>
    <row r="165" spans="1:9" x14ac:dyDescent="0.2">
      <c r="A165" s="15"/>
      <c r="B165" s="15"/>
      <c r="C165" s="13" t="s">
        <v>184</v>
      </c>
      <c r="D165" s="8">
        <f>H137/1000</f>
        <v>1.5E-3</v>
      </c>
      <c r="E165" s="15"/>
      <c r="F165" s="15"/>
      <c r="G165" s="15"/>
      <c r="H165" s="15"/>
      <c r="I165" s="15"/>
    </row>
    <row r="166" spans="1:9" x14ac:dyDescent="0.2">
      <c r="A166" s="15"/>
      <c r="B166" s="15"/>
      <c r="C166" s="13" t="s">
        <v>80</v>
      </c>
      <c r="D166" s="8">
        <f>H155/1000</f>
        <v>0.55500000000000005</v>
      </c>
      <c r="E166" s="15"/>
      <c r="F166" s="15"/>
      <c r="G166" s="15"/>
      <c r="H166" s="15"/>
      <c r="I166" s="15"/>
    </row>
    <row r="167" spans="1:9" x14ac:dyDescent="0.2">
      <c r="A167" s="15"/>
      <c r="B167" s="15"/>
      <c r="C167" s="25" t="s">
        <v>204</v>
      </c>
      <c r="D167" s="24">
        <f>SUM(D159:D166)</f>
        <v>2.1375000000000002</v>
      </c>
      <c r="E167" s="26" t="s">
        <v>185</v>
      </c>
      <c r="F167" s="15"/>
      <c r="G167" s="15"/>
      <c r="H167" s="15"/>
      <c r="I167" s="15"/>
    </row>
    <row r="168" spans="1:9" x14ac:dyDescent="0.2">
      <c r="A168" s="15"/>
      <c r="B168" s="15"/>
      <c r="C168" s="25" t="s">
        <v>202</v>
      </c>
      <c r="D168" s="52">
        <v>0.8</v>
      </c>
      <c r="E168" s="26"/>
      <c r="F168" s="15"/>
      <c r="G168" s="15"/>
      <c r="H168" s="15"/>
      <c r="I168" s="15"/>
    </row>
    <row r="169" spans="1:9" ht="13.5" thickBot="1" x14ac:dyDescent="0.25">
      <c r="B169" s="95" t="s">
        <v>203</v>
      </c>
      <c r="C169" s="95"/>
      <c r="D169" s="54">
        <f>D168*D167</f>
        <v>1.7100000000000002</v>
      </c>
      <c r="E169" s="53" t="s">
        <v>185</v>
      </c>
      <c r="F169" s="15"/>
      <c r="G169" s="15"/>
      <c r="H169" s="15"/>
      <c r="I169" s="15"/>
    </row>
    <row r="170" spans="1:9" ht="6.75" customHeight="1" thickTop="1" x14ac:dyDescent="0.2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ht="20.25" x14ac:dyDescent="0.3">
      <c r="A171" s="15"/>
      <c r="B171" s="92" t="s">
        <v>190</v>
      </c>
      <c r="C171" s="92"/>
      <c r="D171" s="22">
        <f>dat!B14</f>
        <v>826.3410763544789</v>
      </c>
      <c r="E171" s="93" t="s">
        <v>189</v>
      </c>
      <c r="F171" s="93"/>
      <c r="G171" s="15"/>
      <c r="H171" s="15"/>
      <c r="I171" s="15"/>
    </row>
    <row r="172" spans="1:9" x14ac:dyDescent="0.2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x14ac:dyDescent="0.2">
      <c r="A173" s="15"/>
      <c r="B173" s="100" t="s">
        <v>230</v>
      </c>
      <c r="C173" s="101" t="str">
        <f>D5</f>
        <v>Residencial sin calefacción eléctrica</v>
      </c>
      <c r="D173" s="101"/>
      <c r="E173" s="15"/>
      <c r="F173" s="15"/>
      <c r="G173" s="15"/>
      <c r="H173" s="15"/>
      <c r="I173" s="15"/>
    </row>
    <row r="174" spans="1:9" x14ac:dyDescent="0.2">
      <c r="A174" s="15"/>
      <c r="B174" s="53" t="s">
        <v>229</v>
      </c>
      <c r="C174" s="101" t="str">
        <f>F5</f>
        <v>Residencial urbano estandar</v>
      </c>
      <c r="D174" s="101"/>
      <c r="E174" s="15"/>
      <c r="F174" s="15"/>
      <c r="G174" s="15"/>
      <c r="H174" s="15"/>
      <c r="I174" s="15"/>
    </row>
    <row r="175" spans="1:9" x14ac:dyDescent="0.2">
      <c r="A175" s="15"/>
      <c r="B175" s="14" t="s">
        <v>215</v>
      </c>
      <c r="C175" s="14" t="s">
        <v>217</v>
      </c>
      <c r="D175" s="14" t="s">
        <v>216</v>
      </c>
      <c r="E175" s="15"/>
      <c r="F175" s="15"/>
      <c r="G175" s="15"/>
      <c r="H175" s="15"/>
      <c r="I175" s="15"/>
    </row>
    <row r="176" spans="1:9" x14ac:dyDescent="0.2">
      <c r="A176" s="15"/>
      <c r="B176" s="60" t="s">
        <v>209</v>
      </c>
      <c r="C176" s="111">
        <f>VLOOKUP($C$174,Ponderación!$A$18:$G$31,2,0)</f>
        <v>0.16901465327005447</v>
      </c>
      <c r="D176" s="112">
        <f>$D$171*C176</f>
        <v>139.66375050285586</v>
      </c>
      <c r="E176" s="15"/>
      <c r="F176" s="15"/>
      <c r="G176" s="15"/>
      <c r="H176" s="15"/>
      <c r="I176" s="15"/>
    </row>
    <row r="177" spans="1:9" x14ac:dyDescent="0.2">
      <c r="A177" s="15"/>
      <c r="B177" s="60" t="s">
        <v>210</v>
      </c>
      <c r="C177" s="111">
        <f>VLOOKUP($C$174,Ponderación!$A$18:$G$31,3,0)</f>
        <v>0.21212831412900182</v>
      </c>
      <c r="D177" s="112">
        <f t="shared" ref="D177:D181" si="8">$D$171*C177</f>
        <v>175.29033942262038</v>
      </c>
      <c r="E177" s="15"/>
      <c r="F177" s="15"/>
      <c r="G177" s="15"/>
      <c r="H177" s="15"/>
      <c r="I177" s="15"/>
    </row>
    <row r="178" spans="1:9" x14ac:dyDescent="0.2">
      <c r="A178" s="15"/>
      <c r="B178" s="60" t="s">
        <v>211</v>
      </c>
      <c r="C178" s="111">
        <f>VLOOKUP($C$174,Ponderación!$A$18:$G$31,4,0)</f>
        <v>0.15050863666501652</v>
      </c>
      <c r="D178" s="112">
        <f t="shared" si="8"/>
        <v>124.37146882241494</v>
      </c>
      <c r="E178" s="15"/>
      <c r="F178" s="15"/>
      <c r="G178" s="15"/>
      <c r="H178" s="15"/>
      <c r="I178" s="15"/>
    </row>
    <row r="179" spans="1:9" x14ac:dyDescent="0.2">
      <c r="A179" s="15"/>
      <c r="B179" s="60" t="s">
        <v>212</v>
      </c>
      <c r="C179" s="111">
        <f>VLOOKUP($C$174,Ponderación!$A$18:$G$31,5,0)</f>
        <v>0.15594983945030608</v>
      </c>
      <c r="D179" s="112">
        <f t="shared" si="8"/>
        <v>128.86775818867409</v>
      </c>
      <c r="E179" s="15"/>
      <c r="F179" s="15"/>
      <c r="G179" s="15"/>
      <c r="H179" s="15"/>
      <c r="I179" s="15"/>
    </row>
    <row r="180" spans="1:9" x14ac:dyDescent="0.2">
      <c r="A180" s="15"/>
      <c r="B180" s="60" t="s">
        <v>213</v>
      </c>
      <c r="C180" s="111">
        <f>VLOOKUP($C$174,Ponderación!$A$18:$G$31,6,0)</f>
        <v>0.15719583152337563</v>
      </c>
      <c r="D180" s="112">
        <f t="shared" si="8"/>
        <v>129.89737261946354</v>
      </c>
      <c r="E180" s="15"/>
      <c r="F180" s="15"/>
      <c r="G180" s="15"/>
      <c r="H180" s="15"/>
      <c r="I180" s="15"/>
    </row>
    <row r="181" spans="1:9" x14ac:dyDescent="0.2">
      <c r="A181" s="15"/>
      <c r="B181" s="60" t="s">
        <v>214</v>
      </c>
      <c r="C181" s="111">
        <f>VLOOKUP($C$174,Ponderación!$A$18:$G$31,7,0)</f>
        <v>0.15520272496224546</v>
      </c>
      <c r="D181" s="112">
        <f t="shared" si="8"/>
        <v>128.25038679845008</v>
      </c>
      <c r="E181" s="15"/>
      <c r="F181" s="15"/>
      <c r="G181" s="15"/>
      <c r="H181" s="15"/>
      <c r="I181" s="15"/>
    </row>
    <row r="182" spans="1:9" x14ac:dyDescent="0.2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x14ac:dyDescent="0.2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x14ac:dyDescent="0.2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x14ac:dyDescent="0.2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x14ac:dyDescent="0.2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x14ac:dyDescent="0.2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x14ac:dyDescent="0.2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2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2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x14ac:dyDescent="0.2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x14ac:dyDescent="0.2">
      <c r="A201" s="15"/>
      <c r="B201" s="15"/>
      <c r="C201" s="23" t="s">
        <v>178</v>
      </c>
      <c r="D201" s="12"/>
      <c r="E201" s="15"/>
      <c r="F201" s="15"/>
      <c r="G201" s="15"/>
      <c r="H201" s="15"/>
      <c r="I201" s="15"/>
    </row>
    <row r="202" spans="1:9" x14ac:dyDescent="0.2">
      <c r="A202" s="91" t="s">
        <v>206</v>
      </c>
      <c r="B202" s="91"/>
      <c r="C202" s="91"/>
      <c r="D202" s="12"/>
      <c r="E202" s="15"/>
      <c r="F202" s="15"/>
      <c r="G202" s="15"/>
      <c r="H202" s="15"/>
      <c r="I202" s="15"/>
    </row>
    <row r="203" spans="1:9" x14ac:dyDescent="0.2">
      <c r="A203" s="15"/>
      <c r="B203" s="15"/>
      <c r="C203" s="23" t="s">
        <v>179</v>
      </c>
      <c r="D203" s="12"/>
      <c r="E203" s="15"/>
      <c r="F203" s="15"/>
      <c r="G203" s="15"/>
      <c r="H203" s="15"/>
      <c r="I203" s="15"/>
    </row>
    <row r="204" spans="1:9" x14ac:dyDescent="0.2">
      <c r="A204" s="15"/>
      <c r="B204" s="15"/>
      <c r="C204" s="23" t="s">
        <v>180</v>
      </c>
      <c r="D204" s="12"/>
      <c r="E204" s="15"/>
      <c r="F204" s="15"/>
      <c r="G204" s="15"/>
      <c r="H204" s="15"/>
      <c r="I204" s="15"/>
    </row>
    <row r="205" spans="1:9" x14ac:dyDescent="0.2">
      <c r="A205" s="15"/>
      <c r="B205" s="15"/>
      <c r="C205" s="23" t="s">
        <v>181</v>
      </c>
      <c r="D205" s="12"/>
      <c r="E205" s="15"/>
      <c r="F205" s="15"/>
      <c r="G205" s="15"/>
      <c r="H205" s="15"/>
      <c r="I205" s="15"/>
    </row>
  </sheetData>
  <sheetProtection selectLockedCells="1"/>
  <mergeCells count="162">
    <mergeCell ref="A202:C202"/>
    <mergeCell ref="E153:G153"/>
    <mergeCell ref="B171:C171"/>
    <mergeCell ref="E171:F171"/>
    <mergeCell ref="C148:F148"/>
    <mergeCell ref="C149:F149"/>
    <mergeCell ref="C150:F150"/>
    <mergeCell ref="C151:F151"/>
    <mergeCell ref="C152:F152"/>
    <mergeCell ref="B156:C156"/>
    <mergeCell ref="B169:C169"/>
    <mergeCell ref="C173:D173"/>
    <mergeCell ref="C174:D174"/>
    <mergeCell ref="C141:F141"/>
    <mergeCell ref="C142:F142"/>
    <mergeCell ref="C143:F143"/>
    <mergeCell ref="C144:F144"/>
    <mergeCell ref="C145:F145"/>
    <mergeCell ref="C146:F146"/>
    <mergeCell ref="C147:F147"/>
    <mergeCell ref="E154:G154"/>
    <mergeCell ref="E155:G155"/>
    <mergeCell ref="C131:F131"/>
    <mergeCell ref="C132:F132"/>
    <mergeCell ref="C133:F133"/>
    <mergeCell ref="C134:F134"/>
    <mergeCell ref="E135:G135"/>
    <mergeCell ref="E136:G136"/>
    <mergeCell ref="E137:G137"/>
    <mergeCell ref="B139:H139"/>
    <mergeCell ref="C140:F140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E117:G117"/>
    <mergeCell ref="E118:G118"/>
    <mergeCell ref="E119:G119"/>
    <mergeCell ref="B121:H121"/>
    <mergeCell ref="C110:F110"/>
    <mergeCell ref="C111:F111"/>
    <mergeCell ref="C112:F112"/>
    <mergeCell ref="C113:F113"/>
    <mergeCell ref="C114:F114"/>
    <mergeCell ref="C115:F115"/>
    <mergeCell ref="C116:F116"/>
    <mergeCell ref="B103:H103"/>
    <mergeCell ref="C97:F97"/>
    <mergeCell ref="C98:F98"/>
    <mergeCell ref="C104:F104"/>
    <mergeCell ref="C105:F105"/>
    <mergeCell ref="C106:F106"/>
    <mergeCell ref="C107:F107"/>
    <mergeCell ref="C108:F108"/>
    <mergeCell ref="C109:F109"/>
    <mergeCell ref="C91:F91"/>
    <mergeCell ref="C92:F92"/>
    <mergeCell ref="C93:F93"/>
    <mergeCell ref="C94:F94"/>
    <mergeCell ref="C95:F95"/>
    <mergeCell ref="C96:F96"/>
    <mergeCell ref="E99:G99"/>
    <mergeCell ref="E100:G100"/>
    <mergeCell ref="E101:G101"/>
    <mergeCell ref="B67:H67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E64:G64"/>
    <mergeCell ref="E63:G63"/>
    <mergeCell ref="E65:G65"/>
    <mergeCell ref="F5:H5"/>
    <mergeCell ref="B31:H31"/>
    <mergeCell ref="C33:F33"/>
    <mergeCell ref="C34:F34"/>
    <mergeCell ref="C35:F35"/>
    <mergeCell ref="C36:F36"/>
    <mergeCell ref="C50:F50"/>
    <mergeCell ref="C51:F51"/>
    <mergeCell ref="C52:F52"/>
    <mergeCell ref="B6:C6"/>
    <mergeCell ref="D6:E6"/>
    <mergeCell ref="F6:H6"/>
    <mergeCell ref="B7:C7"/>
    <mergeCell ref="B8:C8"/>
    <mergeCell ref="B9:C9"/>
    <mergeCell ref="D9:E9"/>
    <mergeCell ref="B10:C10"/>
    <mergeCell ref="D10:E10"/>
    <mergeCell ref="D7:E7"/>
    <mergeCell ref="D8:E8"/>
    <mergeCell ref="C37:F37"/>
    <mergeCell ref="C38:F38"/>
    <mergeCell ref="B49:H49"/>
    <mergeCell ref="E45:G45"/>
    <mergeCell ref="C39:F39"/>
    <mergeCell ref="C32:F32"/>
    <mergeCell ref="C43:F43"/>
    <mergeCell ref="C44:F44"/>
    <mergeCell ref="E46:G46"/>
    <mergeCell ref="E47:G47"/>
    <mergeCell ref="C40:F40"/>
    <mergeCell ref="C41:F41"/>
    <mergeCell ref="C42:F42"/>
    <mergeCell ref="A1:I1"/>
    <mergeCell ref="C22:F22"/>
    <mergeCell ref="C23:F23"/>
    <mergeCell ref="C24:F24"/>
    <mergeCell ref="C25:F25"/>
    <mergeCell ref="C26:F26"/>
    <mergeCell ref="E27:G27"/>
    <mergeCell ref="E28:G28"/>
    <mergeCell ref="E29:G29"/>
    <mergeCell ref="B13:H13"/>
    <mergeCell ref="C14:F14"/>
    <mergeCell ref="C15:F15"/>
    <mergeCell ref="C16:F16"/>
    <mergeCell ref="C17:F17"/>
    <mergeCell ref="C18:F18"/>
    <mergeCell ref="C19:F19"/>
    <mergeCell ref="C20:F20"/>
    <mergeCell ref="C21:F21"/>
    <mergeCell ref="F10:H10"/>
    <mergeCell ref="B11:H11"/>
    <mergeCell ref="F8:H8"/>
    <mergeCell ref="B5:C5"/>
    <mergeCell ref="D5:E5"/>
    <mergeCell ref="C3:F3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6:F86"/>
    <mergeCell ref="C87:F87"/>
    <mergeCell ref="C88:F88"/>
    <mergeCell ref="C89:F89"/>
    <mergeCell ref="C90:F90"/>
    <mergeCell ref="E83:G83"/>
    <mergeCell ref="E81:G81"/>
    <mergeCell ref="E82:G82"/>
    <mergeCell ref="B85:H85"/>
  </mergeCells>
  <conditionalFormatting sqref="D159:D16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{6B524BAE-6741-419C-8B7C-6271F2BA49BB}</x14:id>
        </ext>
      </extLst>
    </cfRule>
  </conditionalFormatting>
  <pageMargins left="0.7" right="0.7" top="0.75" bottom="0.75" header="0.3" footer="0.3"/>
  <pageSetup paperSize="9" scale="71" orientation="portrait" r:id="rId1"/>
  <rowBreaks count="2" manualBreakCount="2">
    <brk id="66" max="8" man="1"/>
    <brk id="138" max="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524BAE-6741-419C-8B7C-6271F2BA49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D159:D166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equipos!$A$2:$A$29</xm:f>
          </x14:formula1>
          <xm:sqref>C15:C26</xm:sqref>
        </x14:dataValidation>
        <x14:dataValidation type="list" allowBlank="1" showInputMessage="1" showErrorMessage="1">
          <x14:formula1>
            <xm:f>equipos!$A$32:$A$36</xm:f>
          </x14:formula1>
          <xm:sqref>C33:C44</xm:sqref>
        </x14:dataValidation>
        <x14:dataValidation type="list" allowBlank="1" showInputMessage="1" showErrorMessage="1">
          <x14:formula1>
            <xm:f>equipos!$A$39:$A$53</xm:f>
          </x14:formula1>
          <xm:sqref>C51:C62</xm:sqref>
        </x14:dataValidation>
        <x14:dataValidation type="list" allowBlank="1" showInputMessage="1" showErrorMessage="1">
          <x14:formula1>
            <xm:f>equipos!$A$56:$A$77</xm:f>
          </x14:formula1>
          <xm:sqref>C69:C80</xm:sqref>
        </x14:dataValidation>
        <x14:dataValidation type="list" allowBlank="1" showInputMessage="1" showErrorMessage="1">
          <x14:formula1>
            <xm:f>equipos!$A$80:$A$96</xm:f>
          </x14:formula1>
          <xm:sqref>C87:C98</xm:sqref>
        </x14:dataValidation>
        <x14:dataValidation type="list" allowBlank="1" showInputMessage="1" showErrorMessage="1">
          <x14:formula1>
            <xm:f>equipos!$A$99:$A$119</xm:f>
          </x14:formula1>
          <xm:sqref>C105:C116</xm:sqref>
        </x14:dataValidation>
        <x14:dataValidation type="list" allowBlank="1" showInputMessage="1" showErrorMessage="1">
          <x14:formula1>
            <xm:f>equipos!$A$122:$A$128</xm:f>
          </x14:formula1>
          <xm:sqref>C123:C134</xm:sqref>
        </x14:dataValidation>
        <x14:dataValidation type="list" allowBlank="1" showInputMessage="1" showErrorMessage="1">
          <x14:formula1>
            <xm:f>equipos!$A$131:$A$135</xm:f>
          </x14:formula1>
          <xm:sqref>C141:C152</xm:sqref>
        </x14:dataValidation>
        <x14:dataValidation type="list" allowBlank="1" showInputMessage="1" showErrorMessage="1">
          <x14:formula1>
            <xm:f>dat!$A$2:$A$7</xm:f>
          </x14:formula1>
          <xm:sqref>D5:E5</xm:sqref>
        </x14:dataValidation>
        <x14:dataValidation type="list" allowBlank="1" showInputMessage="1" showErrorMessage="1">
          <x14:formula1>
            <xm:f>INDIRECT(Ponderación!$B$15)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2" sqref="D2"/>
    </sheetView>
  </sheetViews>
  <sheetFormatPr baseColWidth="10" defaultRowHeight="12.75" x14ac:dyDescent="0.2"/>
  <cols>
    <col min="1" max="1" width="31.5703125" bestFit="1" customWidth="1"/>
    <col min="2" max="2" width="21" bestFit="1" customWidth="1"/>
    <col min="3" max="3" width="6" bestFit="1" customWidth="1"/>
    <col min="4" max="4" width="33.28515625" bestFit="1" customWidth="1"/>
    <col min="5" max="6" width="8" customWidth="1"/>
    <col min="10" max="10" width="11.7109375" customWidth="1"/>
  </cols>
  <sheetData>
    <row r="1" spans="1:7" ht="15.75" x14ac:dyDescent="0.25">
      <c r="A1" s="31" t="s">
        <v>205</v>
      </c>
      <c r="B1" s="32" t="s">
        <v>1</v>
      </c>
      <c r="C1" s="33" t="s">
        <v>2</v>
      </c>
    </row>
    <row r="2" spans="1:7" x14ac:dyDescent="0.2">
      <c r="A2" s="27" t="s">
        <v>186</v>
      </c>
      <c r="B2" s="1">
        <v>3.3E-4</v>
      </c>
      <c r="C2" s="28">
        <v>0.05</v>
      </c>
      <c r="G2" t="s">
        <v>201</v>
      </c>
    </row>
    <row r="3" spans="1:7" x14ac:dyDescent="0.2">
      <c r="A3" s="27" t="s">
        <v>187</v>
      </c>
      <c r="B3" s="1">
        <v>2.7999999999999998E-4</v>
      </c>
      <c r="C3" s="28">
        <v>2.5000000000000001E-2</v>
      </c>
    </row>
    <row r="4" spans="1:7" x14ac:dyDescent="0.2">
      <c r="A4" s="55" t="s">
        <v>223</v>
      </c>
      <c r="B4" s="56">
        <v>1.4999999999999999E-4</v>
      </c>
      <c r="C4" s="57">
        <v>9.9000000000000005E-2</v>
      </c>
    </row>
    <row r="5" spans="1:7" x14ac:dyDescent="0.2">
      <c r="A5" s="55" t="s">
        <v>207</v>
      </c>
      <c r="B5" s="56">
        <v>2.2000000000000001E-4</v>
      </c>
      <c r="C5" s="58">
        <v>0.16</v>
      </c>
    </row>
    <row r="6" spans="1:7" x14ac:dyDescent="0.2">
      <c r="A6" s="55" t="s">
        <v>208</v>
      </c>
      <c r="B6" s="56">
        <v>1.4999999999999999E-4</v>
      </c>
      <c r="C6" s="58">
        <v>0.08</v>
      </c>
    </row>
    <row r="7" spans="1:7" ht="13.5" thickBot="1" x14ac:dyDescent="0.25">
      <c r="A7" s="29" t="s">
        <v>0</v>
      </c>
      <c r="B7" s="30">
        <v>1.4999999999999999E-4</v>
      </c>
      <c r="C7" s="59">
        <v>0.08</v>
      </c>
    </row>
    <row r="8" spans="1:7" ht="13.5" thickBot="1" x14ac:dyDescent="0.25"/>
    <row r="9" spans="1:7" x14ac:dyDescent="0.2">
      <c r="A9" s="34" t="s">
        <v>3</v>
      </c>
      <c r="B9" s="35">
        <f>VLOOKUP(Dec.Jur.!$D$5,$A$2:$C$7,2,0)</f>
        <v>3.3E-4</v>
      </c>
    </row>
    <row r="10" spans="1:7" ht="13.5" thickBot="1" x14ac:dyDescent="0.25">
      <c r="A10" s="36" t="s">
        <v>4</v>
      </c>
      <c r="B10" s="37">
        <f>VLOOKUP(Dec.Jur.!$D$5,$A$2:$C$7,3,0)</f>
        <v>0.05</v>
      </c>
    </row>
    <row r="11" spans="1:7" x14ac:dyDescent="0.2">
      <c r="B11" s="40"/>
    </row>
    <row r="12" spans="1:7" ht="15.75" x14ac:dyDescent="0.25">
      <c r="A12" s="38" t="s">
        <v>5</v>
      </c>
      <c r="B12" s="41">
        <f>Dec.Jur.!D169</f>
        <v>1.7100000000000002</v>
      </c>
      <c r="C12" s="5" t="s">
        <v>6</v>
      </c>
    </row>
    <row r="13" spans="1:7" x14ac:dyDescent="0.2">
      <c r="B13" s="40"/>
    </row>
    <row r="14" spans="1:7" ht="15.75" x14ac:dyDescent="0.25">
      <c r="A14" s="38" t="s">
        <v>7</v>
      </c>
      <c r="B14" s="39">
        <f>(2*B12*B9+B10^2-B10*SQRT(4*B12*B9+B10^2))/(2*B9^2)</f>
        <v>826.3410763544789</v>
      </c>
      <c r="C14" s="96" t="s">
        <v>8</v>
      </c>
      <c r="D14" s="96"/>
    </row>
  </sheetData>
  <mergeCells count="1">
    <mergeCell ref="C14:D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A11" sqref="A11"/>
    </sheetView>
  </sheetViews>
  <sheetFormatPr baseColWidth="10" defaultRowHeight="12.75" x14ac:dyDescent="0.2"/>
  <cols>
    <col min="1" max="1" width="34.7109375" bestFit="1" customWidth="1"/>
    <col min="2" max="2" width="35.42578125" bestFit="1" customWidth="1"/>
    <col min="3" max="3" width="23" bestFit="1" customWidth="1"/>
    <col min="4" max="4" width="9.42578125" bestFit="1" customWidth="1"/>
    <col min="5" max="5" width="18.5703125" bestFit="1" customWidth="1"/>
    <col min="6" max="6" width="10.28515625" bestFit="1" customWidth="1"/>
    <col min="7" max="7" width="7.28515625" bestFit="1" customWidth="1"/>
    <col min="8" max="8" width="24.140625" bestFit="1" customWidth="1"/>
  </cols>
  <sheetData>
    <row r="1" spans="1:6" x14ac:dyDescent="0.2">
      <c r="A1" s="104" t="s">
        <v>232</v>
      </c>
      <c r="B1" s="104" t="s">
        <v>233</v>
      </c>
      <c r="C1" s="104" t="s">
        <v>223</v>
      </c>
      <c r="D1" s="104" t="s">
        <v>207</v>
      </c>
      <c r="E1" s="104" t="s">
        <v>234</v>
      </c>
      <c r="F1" s="105" t="s">
        <v>0</v>
      </c>
    </row>
    <row r="2" spans="1:6" x14ac:dyDescent="0.2">
      <c r="A2" s="98" t="s">
        <v>238</v>
      </c>
      <c r="B2" s="98" t="s">
        <v>238</v>
      </c>
      <c r="C2" s="98" t="s">
        <v>235</v>
      </c>
      <c r="D2" s="98" t="s">
        <v>207</v>
      </c>
      <c r="E2" s="106" t="s">
        <v>221</v>
      </c>
      <c r="F2" s="103" t="s">
        <v>0</v>
      </c>
    </row>
    <row r="3" spans="1:6" x14ac:dyDescent="0.2">
      <c r="A3" s="98" t="s">
        <v>220</v>
      </c>
      <c r="B3" s="98" t="s">
        <v>220</v>
      </c>
      <c r="C3" s="98" t="s">
        <v>226</v>
      </c>
      <c r="D3" s="98"/>
      <c r="E3" s="106" t="s">
        <v>224</v>
      </c>
      <c r="F3" s="98"/>
    </row>
    <row r="4" spans="1:6" x14ac:dyDescent="0.2">
      <c r="A4" s="98" t="s">
        <v>225</v>
      </c>
      <c r="B4" s="98" t="s">
        <v>225</v>
      </c>
      <c r="C4" s="98" t="s">
        <v>228</v>
      </c>
      <c r="D4" s="98"/>
      <c r="E4" s="106" t="s">
        <v>222</v>
      </c>
      <c r="F4" s="98"/>
    </row>
    <row r="5" spans="1:6" x14ac:dyDescent="0.2">
      <c r="A5" s="98" t="s">
        <v>227</v>
      </c>
      <c r="B5" s="98" t="s">
        <v>227</v>
      </c>
      <c r="C5" s="98"/>
      <c r="D5" s="98"/>
      <c r="E5" s="106" t="s">
        <v>231</v>
      </c>
      <c r="F5" s="98"/>
    </row>
    <row r="7" spans="1:6" x14ac:dyDescent="0.2">
      <c r="A7" s="108" t="s">
        <v>236</v>
      </c>
      <c r="B7" s="108"/>
    </row>
    <row r="8" spans="1:6" x14ac:dyDescent="0.2">
      <c r="A8" s="106" t="s">
        <v>186</v>
      </c>
      <c r="B8" s="107" t="s">
        <v>232</v>
      </c>
    </row>
    <row r="9" spans="1:6" x14ac:dyDescent="0.2">
      <c r="A9" s="106" t="s">
        <v>187</v>
      </c>
      <c r="B9" s="107" t="s">
        <v>233</v>
      </c>
    </row>
    <row r="10" spans="1:6" x14ac:dyDescent="0.2">
      <c r="A10" s="106" t="s">
        <v>223</v>
      </c>
      <c r="B10" s="107" t="s">
        <v>223</v>
      </c>
    </row>
    <row r="11" spans="1:6" x14ac:dyDescent="0.2">
      <c r="A11" s="106" t="s">
        <v>207</v>
      </c>
      <c r="B11" s="107" t="s">
        <v>207</v>
      </c>
    </row>
    <row r="12" spans="1:6" x14ac:dyDescent="0.2">
      <c r="A12" s="106" t="s">
        <v>208</v>
      </c>
      <c r="B12" s="107" t="s">
        <v>234</v>
      </c>
    </row>
    <row r="13" spans="1:6" x14ac:dyDescent="0.2">
      <c r="A13" s="106" t="s">
        <v>0</v>
      </c>
      <c r="B13" s="102" t="s">
        <v>0</v>
      </c>
    </row>
    <row r="15" spans="1:6" x14ac:dyDescent="0.2">
      <c r="A15" s="109" t="s">
        <v>237</v>
      </c>
      <c r="B15" t="str">
        <f>VLOOKUP(Dec.Jur.!$D$5,Ponderación!$A$8:$B$13,2,0)</f>
        <v>Residencial_concalefacción</v>
      </c>
    </row>
    <row r="17" spans="1:7" x14ac:dyDescent="0.2">
      <c r="A17" s="13" t="s">
        <v>218</v>
      </c>
      <c r="B17" s="97" t="s">
        <v>209</v>
      </c>
      <c r="C17" s="97" t="s">
        <v>210</v>
      </c>
      <c r="D17" s="97" t="s">
        <v>211</v>
      </c>
      <c r="E17" s="97" t="s">
        <v>212</v>
      </c>
      <c r="F17" s="97" t="s">
        <v>213</v>
      </c>
      <c r="G17" s="97" t="s">
        <v>214</v>
      </c>
    </row>
    <row r="18" spans="1:7" x14ac:dyDescent="0.2">
      <c r="A18" s="98" t="s">
        <v>221</v>
      </c>
      <c r="B18" s="99">
        <v>0.15373572188778412</v>
      </c>
      <c r="C18" s="99">
        <v>0.1667666268509076</v>
      </c>
      <c r="D18" s="99">
        <v>0.18790187105260583</v>
      </c>
      <c r="E18" s="99">
        <v>0.17922047841820529</v>
      </c>
      <c r="F18" s="99">
        <v>0.16218925655112912</v>
      </c>
      <c r="G18" s="99">
        <v>0.15018604523936804</v>
      </c>
    </row>
    <row r="19" spans="1:7" x14ac:dyDescent="0.2">
      <c r="A19" s="98" t="s">
        <v>219</v>
      </c>
      <c r="B19" s="99">
        <v>0.13316359881384088</v>
      </c>
      <c r="C19" s="99">
        <v>0.16773202328191161</v>
      </c>
      <c r="D19" s="99">
        <v>0.20430378835080687</v>
      </c>
      <c r="E19" s="99">
        <v>0.16097406015171184</v>
      </c>
      <c r="F19" s="99">
        <v>0.16895672856344096</v>
      </c>
      <c r="G19" s="99">
        <v>0.16486980083828784</v>
      </c>
    </row>
    <row r="20" spans="1:7" x14ac:dyDescent="0.2">
      <c r="A20" s="98" t="s">
        <v>224</v>
      </c>
      <c r="B20" s="99">
        <v>0.17719884041731904</v>
      </c>
      <c r="C20" s="99">
        <v>0.18302189955232259</v>
      </c>
      <c r="D20" s="99">
        <v>0.15536772834678469</v>
      </c>
      <c r="E20" s="99">
        <v>0.15691378916157864</v>
      </c>
      <c r="F20" s="99">
        <v>0.16520290611736613</v>
      </c>
      <c r="G20" s="99">
        <v>0.16229483640462891</v>
      </c>
    </row>
    <row r="21" spans="1:7" x14ac:dyDescent="0.2">
      <c r="A21" s="98" t="s">
        <v>222</v>
      </c>
      <c r="B21" s="99">
        <v>0.1692460512812583</v>
      </c>
      <c r="C21" s="99">
        <v>0.14622593905334477</v>
      </c>
      <c r="D21" s="99">
        <v>0.1552428044793617</v>
      </c>
      <c r="E21" s="99">
        <v>0.17522802382557176</v>
      </c>
      <c r="F21" s="99">
        <v>0.17935827518729489</v>
      </c>
      <c r="G21" s="99">
        <v>0.17469890617316863</v>
      </c>
    </row>
    <row r="22" spans="1:7" x14ac:dyDescent="0.2">
      <c r="A22" s="98" t="s">
        <v>0</v>
      </c>
      <c r="B22" s="99">
        <v>0.19421754285548135</v>
      </c>
      <c r="C22" s="99">
        <v>0.19648321582908554</v>
      </c>
      <c r="D22" s="99">
        <v>0.15520333237269032</v>
      </c>
      <c r="E22" s="99">
        <v>0.14684647368002188</v>
      </c>
      <c r="F22" s="99">
        <v>0.14622540652242966</v>
      </c>
      <c r="G22" s="99">
        <v>0.16102402874029129</v>
      </c>
    </row>
    <row r="23" spans="1:7" x14ac:dyDescent="0.2">
      <c r="A23" s="98" t="s">
        <v>231</v>
      </c>
      <c r="B23" s="99">
        <v>0.18205084179346559</v>
      </c>
      <c r="C23" s="99">
        <v>0.17977302060552089</v>
      </c>
      <c r="D23" s="99">
        <v>0.15534995142426575</v>
      </c>
      <c r="E23" s="99">
        <v>0.17126608298180798</v>
      </c>
      <c r="F23" s="99">
        <v>0.16289543873127846</v>
      </c>
      <c r="G23" s="99">
        <v>0.14866466446366133</v>
      </c>
    </row>
    <row r="24" spans="1:7" x14ac:dyDescent="0.2">
      <c r="A24" s="98" t="s">
        <v>207</v>
      </c>
      <c r="B24" s="99">
        <v>0.17582037307242984</v>
      </c>
      <c r="C24" s="99">
        <v>0.17379382882126065</v>
      </c>
      <c r="D24" s="99">
        <v>0.16412090587480263</v>
      </c>
      <c r="E24" s="99">
        <v>0.15893837773183994</v>
      </c>
      <c r="F24" s="99">
        <v>0.1599909295675771</v>
      </c>
      <c r="G24" s="99">
        <v>0.16733558493208983</v>
      </c>
    </row>
    <row r="25" spans="1:7" x14ac:dyDescent="0.2">
      <c r="A25" s="98" t="s">
        <v>238</v>
      </c>
      <c r="B25" s="99">
        <v>0.16901465327005447</v>
      </c>
      <c r="C25" s="99">
        <v>0.21212831412900182</v>
      </c>
      <c r="D25" s="99">
        <v>0.15050863666501652</v>
      </c>
      <c r="E25" s="99">
        <v>0.15594983945030608</v>
      </c>
      <c r="F25" s="99">
        <v>0.15719583152337563</v>
      </c>
      <c r="G25" s="99">
        <v>0.15520272496224546</v>
      </c>
    </row>
    <row r="26" spans="1:7" x14ac:dyDescent="0.2">
      <c r="A26" s="98" t="s">
        <v>220</v>
      </c>
      <c r="B26" s="99">
        <v>0.17945820328591619</v>
      </c>
      <c r="C26" s="99">
        <v>0.17811458342038766</v>
      </c>
      <c r="D26" s="99">
        <v>0.14538529689877475</v>
      </c>
      <c r="E26" s="99">
        <v>0.16851527830563851</v>
      </c>
      <c r="F26" s="99">
        <v>0.16912562411918317</v>
      </c>
      <c r="G26" s="99">
        <v>0.15940101397009973</v>
      </c>
    </row>
    <row r="27" spans="1:7" x14ac:dyDescent="0.2">
      <c r="A27" s="98" t="s">
        <v>225</v>
      </c>
      <c r="B27" s="99">
        <v>8.5474610204118243E-2</v>
      </c>
      <c r="C27" s="99">
        <v>0.13119128225954443</v>
      </c>
      <c r="D27" s="99">
        <v>0.20019339744347436</v>
      </c>
      <c r="E27" s="99">
        <v>0.19807241848907156</v>
      </c>
      <c r="F27" s="99">
        <v>0.192809248491109</v>
      </c>
      <c r="G27" s="99">
        <v>0.19225904311268241</v>
      </c>
    </row>
    <row r="28" spans="1:7" x14ac:dyDescent="0.2">
      <c r="A28" s="98" t="s">
        <v>227</v>
      </c>
      <c r="B28" s="99">
        <v>0.15534449687357468</v>
      </c>
      <c r="C28" s="99">
        <v>0.1697624305518434</v>
      </c>
      <c r="D28" s="99">
        <v>0.13367403397379871</v>
      </c>
      <c r="E28" s="99">
        <v>0.18546120240506003</v>
      </c>
      <c r="F28" s="99">
        <v>0.19429863870158415</v>
      </c>
      <c r="G28" s="99">
        <v>0.16145919749413903</v>
      </c>
    </row>
    <row r="29" spans="1:7" x14ac:dyDescent="0.2">
      <c r="A29" s="98" t="s">
        <v>223</v>
      </c>
      <c r="B29" s="99">
        <v>0.16837563846593412</v>
      </c>
      <c r="C29" s="99">
        <v>0.17092392183454613</v>
      </c>
      <c r="D29" s="99">
        <v>0.15963729016734676</v>
      </c>
      <c r="E29" s="99">
        <v>0.16039476595885097</v>
      </c>
      <c r="F29" s="99">
        <v>0.1728175420636533</v>
      </c>
      <c r="G29" s="99">
        <v>0.16785084150966875</v>
      </c>
    </row>
    <row r="30" spans="1:7" x14ac:dyDescent="0.2">
      <c r="A30" s="98" t="s">
        <v>226</v>
      </c>
      <c r="B30" s="99">
        <v>0.1674603552319483</v>
      </c>
      <c r="C30" s="99">
        <v>0.17680990859122858</v>
      </c>
      <c r="D30" s="99">
        <v>0.16015242565841173</v>
      </c>
      <c r="E30" s="99">
        <v>0.16083802534633052</v>
      </c>
      <c r="F30" s="99">
        <v>0.17065184534932296</v>
      </c>
      <c r="G30" s="99">
        <v>0.16408743982275792</v>
      </c>
    </row>
    <row r="31" spans="1:7" x14ac:dyDescent="0.2">
      <c r="A31" s="98" t="s">
        <v>228</v>
      </c>
      <c r="B31" s="99">
        <v>0.1249708648708328</v>
      </c>
      <c r="C31" s="99">
        <v>0.19281497046179838</v>
      </c>
      <c r="D31" s="99">
        <v>0.17776810014422983</v>
      </c>
      <c r="E31" s="99">
        <v>0.16098977072186774</v>
      </c>
      <c r="F31" s="99">
        <v>0.16442552535238172</v>
      </c>
      <c r="G31" s="99">
        <v>0.17903076844888954</v>
      </c>
    </row>
  </sheetData>
  <mergeCells count="1">
    <mergeCell ref="A7:B7"/>
  </mergeCells>
  <dataValidations count="1">
    <dataValidation type="list" allowBlank="1" showInputMessage="1" showErrorMessage="1" sqref="B16">
      <formula1>$A$1:$F$1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workbookViewId="0">
      <selection activeCell="A68" sqref="A68"/>
    </sheetView>
  </sheetViews>
  <sheetFormatPr baseColWidth="10" defaultRowHeight="12.75" x14ac:dyDescent="0.2"/>
  <cols>
    <col min="1" max="1" width="50.140625" bestFit="1" customWidth="1"/>
    <col min="2" max="2" width="23.85546875" style="4" bestFit="1" customWidth="1"/>
    <col min="3" max="3" width="21.5703125" style="4" bestFit="1" customWidth="1"/>
  </cols>
  <sheetData>
    <row r="1" spans="1:3" ht="15.75" x14ac:dyDescent="0.25">
      <c r="A1" s="5" t="s">
        <v>82</v>
      </c>
      <c r="B1" s="3" t="s">
        <v>83</v>
      </c>
      <c r="C1" s="3" t="s">
        <v>84</v>
      </c>
    </row>
    <row r="2" spans="1:3" x14ac:dyDescent="0.2">
      <c r="A2" t="s">
        <v>85</v>
      </c>
      <c r="B2" s="6">
        <v>9</v>
      </c>
      <c r="C2" s="6">
        <v>11</v>
      </c>
    </row>
    <row r="3" spans="1:3" x14ac:dyDescent="0.2">
      <c r="A3" t="s">
        <v>42</v>
      </c>
      <c r="B3" s="4">
        <v>11</v>
      </c>
      <c r="C3" s="4">
        <v>11</v>
      </c>
    </row>
    <row r="4" spans="1:3" x14ac:dyDescent="0.2">
      <c r="A4" t="s">
        <v>43</v>
      </c>
      <c r="B4" s="4">
        <v>15</v>
      </c>
      <c r="C4" s="4">
        <v>15</v>
      </c>
    </row>
    <row r="5" spans="1:3" x14ac:dyDescent="0.2">
      <c r="A5" t="s">
        <v>44</v>
      </c>
      <c r="B5" s="4">
        <v>20</v>
      </c>
      <c r="C5" s="4">
        <v>20</v>
      </c>
    </row>
    <row r="6" spans="1:3" x14ac:dyDescent="0.2">
      <c r="A6" t="s">
        <v>86</v>
      </c>
      <c r="B6" s="4">
        <v>20</v>
      </c>
      <c r="C6" s="4">
        <v>20</v>
      </c>
    </row>
    <row r="7" spans="1:3" x14ac:dyDescent="0.2">
      <c r="A7" t="s">
        <v>87</v>
      </c>
      <c r="B7" s="4">
        <v>50</v>
      </c>
      <c r="C7" s="4">
        <v>50</v>
      </c>
    </row>
    <row r="8" spans="1:3" x14ac:dyDescent="0.2">
      <c r="A8" t="s">
        <v>88</v>
      </c>
      <c r="B8" s="4">
        <v>28</v>
      </c>
      <c r="C8" s="4">
        <v>28</v>
      </c>
    </row>
    <row r="9" spans="1:3" x14ac:dyDescent="0.2">
      <c r="A9" t="s">
        <v>89</v>
      </c>
      <c r="B9" s="4">
        <v>40</v>
      </c>
      <c r="C9" s="4">
        <v>40</v>
      </c>
    </row>
    <row r="10" spans="1:3" x14ac:dyDescent="0.2">
      <c r="A10" t="s">
        <v>90</v>
      </c>
      <c r="B10" s="4">
        <v>53</v>
      </c>
      <c r="C10" s="4">
        <v>53</v>
      </c>
    </row>
    <row r="11" spans="1:3" x14ac:dyDescent="0.2">
      <c r="A11" t="s">
        <v>91</v>
      </c>
      <c r="B11" s="4">
        <v>60</v>
      </c>
      <c r="C11" s="4">
        <v>60</v>
      </c>
    </row>
    <row r="12" spans="1:3" x14ac:dyDescent="0.2">
      <c r="A12" t="s">
        <v>92</v>
      </c>
      <c r="B12" s="4">
        <v>100</v>
      </c>
      <c r="C12" s="4">
        <v>100</v>
      </c>
    </row>
    <row r="13" spans="1:3" x14ac:dyDescent="0.2">
      <c r="A13" t="s">
        <v>94</v>
      </c>
      <c r="B13" s="4">
        <v>24</v>
      </c>
      <c r="C13" s="4">
        <v>24</v>
      </c>
    </row>
    <row r="14" spans="1:3" x14ac:dyDescent="0.2">
      <c r="A14" t="s">
        <v>93</v>
      </c>
      <c r="B14" s="4">
        <v>40</v>
      </c>
      <c r="C14" s="4">
        <v>40</v>
      </c>
    </row>
    <row r="15" spans="1:3" x14ac:dyDescent="0.2">
      <c r="A15" t="s">
        <v>95</v>
      </c>
      <c r="B15" s="4">
        <v>75</v>
      </c>
      <c r="C15" s="4">
        <v>75</v>
      </c>
    </row>
    <row r="16" spans="1:3" x14ac:dyDescent="0.2">
      <c r="A16" t="s">
        <v>97</v>
      </c>
      <c r="B16" s="4">
        <v>5</v>
      </c>
      <c r="C16" s="4">
        <v>5</v>
      </c>
    </row>
    <row r="17" spans="1:3" x14ac:dyDescent="0.2">
      <c r="A17" t="s">
        <v>96</v>
      </c>
      <c r="B17" s="4">
        <v>7</v>
      </c>
      <c r="C17" s="4">
        <v>7</v>
      </c>
    </row>
    <row r="18" spans="1:3" x14ac:dyDescent="0.2">
      <c r="A18" t="s">
        <v>98</v>
      </c>
      <c r="B18" s="4">
        <v>8</v>
      </c>
      <c r="C18" s="4">
        <v>8</v>
      </c>
    </row>
    <row r="19" spans="1:3" x14ac:dyDescent="0.2">
      <c r="A19" t="s">
        <v>99</v>
      </c>
      <c r="B19" s="4">
        <v>9</v>
      </c>
      <c r="C19" s="4">
        <v>9</v>
      </c>
    </row>
    <row r="20" spans="1:3" x14ac:dyDescent="0.2">
      <c r="A20" t="s">
        <v>100</v>
      </c>
      <c r="B20" s="4">
        <v>11</v>
      </c>
      <c r="C20" s="4">
        <v>11</v>
      </c>
    </row>
    <row r="21" spans="1:3" x14ac:dyDescent="0.2">
      <c r="A21" t="s">
        <v>102</v>
      </c>
      <c r="B21" s="4">
        <v>25</v>
      </c>
      <c r="C21" s="4">
        <v>25</v>
      </c>
    </row>
    <row r="22" spans="1:3" x14ac:dyDescent="0.2">
      <c r="A22" t="s">
        <v>103</v>
      </c>
      <c r="B22" s="4">
        <v>30</v>
      </c>
      <c r="C22" s="4">
        <v>30</v>
      </c>
    </row>
    <row r="23" spans="1:3" x14ac:dyDescent="0.2">
      <c r="A23" t="s">
        <v>104</v>
      </c>
      <c r="B23" s="4">
        <v>50</v>
      </c>
      <c r="C23" s="4">
        <v>50</v>
      </c>
    </row>
    <row r="24" spans="1:3" x14ac:dyDescent="0.2">
      <c r="A24" t="s">
        <v>101</v>
      </c>
      <c r="B24" s="4">
        <v>100</v>
      </c>
      <c r="C24" s="4">
        <v>100</v>
      </c>
    </row>
    <row r="25" spans="1:3" x14ac:dyDescent="0.2">
      <c r="A25" t="s">
        <v>105</v>
      </c>
      <c r="B25" s="4">
        <v>150</v>
      </c>
      <c r="C25" s="4">
        <v>150</v>
      </c>
    </row>
    <row r="26" spans="1:3" x14ac:dyDescent="0.2">
      <c r="A26" t="s">
        <v>106</v>
      </c>
      <c r="B26" s="4">
        <v>200</v>
      </c>
      <c r="C26" s="4">
        <v>200</v>
      </c>
    </row>
    <row r="27" spans="1:3" x14ac:dyDescent="0.2">
      <c r="A27" t="s">
        <v>68</v>
      </c>
      <c r="B27" s="4">
        <v>18</v>
      </c>
      <c r="C27" s="4">
        <v>18</v>
      </c>
    </row>
    <row r="28" spans="1:3" x14ac:dyDescent="0.2">
      <c r="A28" t="s">
        <v>69</v>
      </c>
      <c r="B28" s="4">
        <v>36</v>
      </c>
      <c r="C28" s="4">
        <v>36</v>
      </c>
    </row>
    <row r="29" spans="1:3" x14ac:dyDescent="0.2">
      <c r="A29" t="s">
        <v>70</v>
      </c>
      <c r="B29" s="4">
        <v>58</v>
      </c>
      <c r="C29" s="4">
        <v>58</v>
      </c>
    </row>
    <row r="31" spans="1:3" ht="15.75" x14ac:dyDescent="0.25">
      <c r="A31" s="5" t="s">
        <v>107</v>
      </c>
      <c r="B31" s="3" t="s">
        <v>83</v>
      </c>
      <c r="C31" s="3" t="s">
        <v>84</v>
      </c>
    </row>
    <row r="32" spans="1:3" x14ac:dyDescent="0.2">
      <c r="A32" t="s">
        <v>108</v>
      </c>
      <c r="B32" s="4">
        <v>70</v>
      </c>
      <c r="C32" s="4">
        <v>10</v>
      </c>
    </row>
    <row r="33" spans="1:3" x14ac:dyDescent="0.2">
      <c r="A33" t="s">
        <v>36</v>
      </c>
      <c r="B33" s="4">
        <v>250</v>
      </c>
      <c r="C33" s="4">
        <v>113</v>
      </c>
    </row>
    <row r="34" spans="1:3" x14ac:dyDescent="0.2">
      <c r="A34" t="s">
        <v>37</v>
      </c>
      <c r="B34" s="4">
        <v>150</v>
      </c>
      <c r="C34" s="4">
        <v>75</v>
      </c>
    </row>
    <row r="35" spans="1:3" x14ac:dyDescent="0.2">
      <c r="A35" t="s">
        <v>38</v>
      </c>
      <c r="B35" s="4">
        <v>200</v>
      </c>
      <c r="C35" s="4">
        <v>90</v>
      </c>
    </row>
    <row r="36" spans="1:3" x14ac:dyDescent="0.2">
      <c r="A36" t="s">
        <v>39</v>
      </c>
      <c r="B36" s="4">
        <v>200</v>
      </c>
      <c r="C36" s="4">
        <v>35</v>
      </c>
    </row>
    <row r="38" spans="1:3" ht="15.75" x14ac:dyDescent="0.25">
      <c r="A38" s="5" t="s">
        <v>109</v>
      </c>
      <c r="B38" s="3" t="s">
        <v>83</v>
      </c>
      <c r="C38" s="3" t="s">
        <v>84</v>
      </c>
    </row>
    <row r="39" spans="1:3" x14ac:dyDescent="0.2">
      <c r="A39" t="s">
        <v>23</v>
      </c>
      <c r="B39" s="4">
        <v>680</v>
      </c>
      <c r="C39" s="4">
        <v>680</v>
      </c>
    </row>
    <row r="40" spans="1:3" x14ac:dyDescent="0.2">
      <c r="A40" t="s">
        <v>110</v>
      </c>
      <c r="B40" s="4">
        <v>1600</v>
      </c>
      <c r="C40" s="4">
        <v>1600</v>
      </c>
    </row>
    <row r="41" spans="1:3" x14ac:dyDescent="0.2">
      <c r="A41" t="s">
        <v>31</v>
      </c>
      <c r="B41" s="4">
        <v>12</v>
      </c>
      <c r="C41" s="4">
        <v>12</v>
      </c>
    </row>
    <row r="42" spans="1:3" x14ac:dyDescent="0.2">
      <c r="A42" t="s">
        <v>32</v>
      </c>
      <c r="B42" s="4">
        <v>20</v>
      </c>
      <c r="C42" s="4">
        <v>20</v>
      </c>
    </row>
    <row r="43" spans="1:3" x14ac:dyDescent="0.2">
      <c r="A43" t="s">
        <v>33</v>
      </c>
      <c r="B43" s="4">
        <v>50</v>
      </c>
      <c r="C43" s="4">
        <v>50</v>
      </c>
    </row>
    <row r="44" spans="1:3" x14ac:dyDescent="0.2">
      <c r="A44" t="s">
        <v>45</v>
      </c>
      <c r="B44" s="4">
        <v>2500</v>
      </c>
      <c r="C44" s="4">
        <v>875</v>
      </c>
    </row>
    <row r="45" spans="1:3" x14ac:dyDescent="0.2">
      <c r="A45" t="s">
        <v>46</v>
      </c>
      <c r="B45" s="4">
        <v>500</v>
      </c>
      <c r="C45" s="4">
        <v>175</v>
      </c>
    </row>
    <row r="46" spans="1:3" x14ac:dyDescent="0.2">
      <c r="A46" t="s">
        <v>47</v>
      </c>
      <c r="B46" s="4">
        <v>200</v>
      </c>
      <c r="C46" s="4">
        <v>80</v>
      </c>
    </row>
    <row r="47" spans="1:3" x14ac:dyDescent="0.2">
      <c r="A47" t="s">
        <v>48</v>
      </c>
      <c r="B47" s="4">
        <v>1500</v>
      </c>
      <c r="C47" s="4">
        <v>1125</v>
      </c>
    </row>
    <row r="48" spans="1:3" x14ac:dyDescent="0.2">
      <c r="A48" t="s">
        <v>50</v>
      </c>
      <c r="B48" s="4">
        <v>800</v>
      </c>
      <c r="C48" s="4">
        <v>720</v>
      </c>
    </row>
    <row r="49" spans="1:3" x14ac:dyDescent="0.2">
      <c r="A49" t="s">
        <v>111</v>
      </c>
      <c r="B49" s="4">
        <v>85</v>
      </c>
      <c r="C49" s="4">
        <v>85</v>
      </c>
    </row>
    <row r="50" spans="1:3" x14ac:dyDescent="0.2">
      <c r="A50" t="s">
        <v>56</v>
      </c>
      <c r="B50" s="4">
        <v>1500</v>
      </c>
      <c r="C50" s="4">
        <v>750</v>
      </c>
    </row>
    <row r="51" spans="1:3" x14ac:dyDescent="0.2">
      <c r="A51" t="s">
        <v>112</v>
      </c>
      <c r="B51" s="4">
        <v>100</v>
      </c>
      <c r="C51" s="4">
        <v>100</v>
      </c>
    </row>
    <row r="52" spans="1:3" x14ac:dyDescent="0.2">
      <c r="A52" t="s">
        <v>59</v>
      </c>
      <c r="B52" s="4">
        <v>950</v>
      </c>
      <c r="C52" s="4">
        <v>950</v>
      </c>
    </row>
    <row r="53" spans="1:3" x14ac:dyDescent="0.2">
      <c r="A53" t="s">
        <v>60</v>
      </c>
      <c r="B53" s="4">
        <v>380</v>
      </c>
      <c r="C53" s="4">
        <v>380</v>
      </c>
    </row>
    <row r="55" spans="1:3" ht="15.75" x14ac:dyDescent="0.25">
      <c r="A55" s="5" t="s">
        <v>113</v>
      </c>
      <c r="B55" s="3" t="s">
        <v>83</v>
      </c>
      <c r="C55" s="3" t="s">
        <v>84</v>
      </c>
    </row>
    <row r="56" spans="1:3" x14ac:dyDescent="0.2">
      <c r="A56" t="s">
        <v>15</v>
      </c>
      <c r="B56" s="4">
        <v>750</v>
      </c>
      <c r="C56" s="4">
        <v>750</v>
      </c>
    </row>
    <row r="57" spans="1:3" x14ac:dyDescent="0.2">
      <c r="A57" t="s">
        <v>16</v>
      </c>
      <c r="B57" s="4">
        <v>1250</v>
      </c>
      <c r="C57" s="4">
        <v>1250</v>
      </c>
    </row>
    <row r="58" spans="1:3" x14ac:dyDescent="0.2">
      <c r="A58" t="s">
        <v>17</v>
      </c>
      <c r="B58" s="4">
        <v>1500</v>
      </c>
      <c r="C58" s="4">
        <v>1500</v>
      </c>
    </row>
    <row r="59" spans="1:3" x14ac:dyDescent="0.2">
      <c r="A59" t="s">
        <v>18</v>
      </c>
      <c r="B59" s="4">
        <v>1800</v>
      </c>
      <c r="C59" s="4">
        <v>1800</v>
      </c>
    </row>
    <row r="60" spans="1:3" x14ac:dyDescent="0.2">
      <c r="A60" t="s">
        <v>19</v>
      </c>
      <c r="B60" s="4">
        <v>2110</v>
      </c>
      <c r="C60" s="4">
        <v>2110</v>
      </c>
    </row>
    <row r="61" spans="1:3" x14ac:dyDescent="0.2">
      <c r="A61" t="s">
        <v>20</v>
      </c>
      <c r="B61" s="4">
        <v>2350</v>
      </c>
      <c r="C61" s="4">
        <v>2350</v>
      </c>
    </row>
    <row r="62" spans="1:3" x14ac:dyDescent="0.2">
      <c r="A62" t="s">
        <v>21</v>
      </c>
      <c r="B62" s="4">
        <v>1000</v>
      </c>
      <c r="C62" s="4">
        <v>1000</v>
      </c>
    </row>
    <row r="63" spans="1:3" x14ac:dyDescent="0.2">
      <c r="A63" t="s">
        <v>22</v>
      </c>
      <c r="B63" s="4">
        <v>2000</v>
      </c>
      <c r="C63" s="4">
        <v>2000</v>
      </c>
    </row>
    <row r="64" spans="1:3" x14ac:dyDescent="0.2">
      <c r="A64" t="s">
        <v>24</v>
      </c>
      <c r="B64" s="4">
        <v>300</v>
      </c>
      <c r="C64" s="4">
        <v>300</v>
      </c>
    </row>
    <row r="65" spans="1:3" x14ac:dyDescent="0.2">
      <c r="A65" t="s">
        <v>27</v>
      </c>
      <c r="B65" s="4">
        <v>900</v>
      </c>
      <c r="C65" s="4">
        <v>900</v>
      </c>
    </row>
    <row r="66" spans="1:3" x14ac:dyDescent="0.2">
      <c r="A66" t="s">
        <v>75</v>
      </c>
      <c r="B66" s="4">
        <v>1200</v>
      </c>
      <c r="C66" s="4">
        <v>1200</v>
      </c>
    </row>
    <row r="67" spans="1:3" x14ac:dyDescent="0.2">
      <c r="A67" t="s">
        <v>114</v>
      </c>
      <c r="B67" s="4">
        <v>1000</v>
      </c>
      <c r="C67" s="4">
        <v>1000</v>
      </c>
    </row>
    <row r="68" spans="1:3" x14ac:dyDescent="0.2">
      <c r="A68" t="s">
        <v>40</v>
      </c>
      <c r="B68" s="4">
        <v>1500</v>
      </c>
      <c r="C68" s="4">
        <v>750</v>
      </c>
    </row>
    <row r="69" spans="1:3" x14ac:dyDescent="0.2">
      <c r="A69" t="s">
        <v>41</v>
      </c>
      <c r="B69" s="4">
        <v>2450</v>
      </c>
      <c r="C69" s="4">
        <v>1225</v>
      </c>
    </row>
    <row r="70" spans="1:3" x14ac:dyDescent="0.2">
      <c r="A70" t="s">
        <v>49</v>
      </c>
      <c r="B70" s="4">
        <v>600</v>
      </c>
      <c r="C70" s="4">
        <v>600</v>
      </c>
    </row>
    <row r="71" spans="1:3" x14ac:dyDescent="0.2">
      <c r="A71" t="s">
        <v>51</v>
      </c>
      <c r="B71" s="4">
        <v>800</v>
      </c>
      <c r="C71" s="4">
        <v>640</v>
      </c>
    </row>
    <row r="72" spans="1:3" x14ac:dyDescent="0.2">
      <c r="A72" t="s">
        <v>115</v>
      </c>
      <c r="B72" s="4">
        <v>500</v>
      </c>
      <c r="C72" s="4">
        <v>500</v>
      </c>
    </row>
    <row r="73" spans="1:3" x14ac:dyDescent="0.2">
      <c r="A73" t="s">
        <v>55</v>
      </c>
      <c r="B73" s="4">
        <v>2000</v>
      </c>
      <c r="C73" s="4">
        <v>2000</v>
      </c>
    </row>
    <row r="74" spans="1:3" x14ac:dyDescent="0.2">
      <c r="A74" t="s">
        <v>116</v>
      </c>
      <c r="B74" s="4">
        <v>250</v>
      </c>
      <c r="C74" s="4">
        <v>250</v>
      </c>
    </row>
    <row r="75" spans="1:3" x14ac:dyDescent="0.2">
      <c r="A75" t="s">
        <v>117</v>
      </c>
      <c r="B75" s="4">
        <v>1200</v>
      </c>
      <c r="C75" s="4">
        <v>1200</v>
      </c>
    </row>
    <row r="76" spans="1:3" x14ac:dyDescent="0.2">
      <c r="A76" t="s">
        <v>118</v>
      </c>
      <c r="B76" s="4">
        <v>950</v>
      </c>
      <c r="C76" s="4">
        <v>950</v>
      </c>
    </row>
    <row r="77" spans="1:3" x14ac:dyDescent="0.2">
      <c r="A77" t="s">
        <v>119</v>
      </c>
      <c r="B77" s="4">
        <v>800</v>
      </c>
      <c r="C77" s="4">
        <v>800</v>
      </c>
    </row>
    <row r="79" spans="1:3" ht="15.75" x14ac:dyDescent="0.25">
      <c r="A79" s="5" t="s">
        <v>120</v>
      </c>
      <c r="B79" s="3" t="s">
        <v>83</v>
      </c>
      <c r="C79" s="3" t="s">
        <v>84</v>
      </c>
    </row>
    <row r="80" spans="1:3" x14ac:dyDescent="0.2">
      <c r="A80" t="s">
        <v>9</v>
      </c>
      <c r="B80" s="4">
        <v>1350</v>
      </c>
      <c r="C80" s="4">
        <v>1013</v>
      </c>
    </row>
    <row r="81" spans="1:3" x14ac:dyDescent="0.2">
      <c r="A81" t="s">
        <v>10</v>
      </c>
      <c r="B81" s="4">
        <v>2150</v>
      </c>
      <c r="C81" s="4">
        <v>1613</v>
      </c>
    </row>
    <row r="82" spans="1:3" x14ac:dyDescent="0.2">
      <c r="A82" t="s">
        <v>11</v>
      </c>
      <c r="B82" s="4">
        <v>2800</v>
      </c>
      <c r="C82" s="4">
        <v>2153</v>
      </c>
    </row>
    <row r="83" spans="1:3" x14ac:dyDescent="0.2">
      <c r="A83" t="s">
        <v>12</v>
      </c>
      <c r="B83" s="4">
        <v>877.5</v>
      </c>
      <c r="C83" s="4">
        <v>658</v>
      </c>
    </row>
    <row r="84" spans="1:3" x14ac:dyDescent="0.2">
      <c r="A84" t="s">
        <v>13</v>
      </c>
      <c r="B84" s="4">
        <v>1397.5</v>
      </c>
      <c r="C84" s="4">
        <v>1048</v>
      </c>
    </row>
    <row r="85" spans="1:3" x14ac:dyDescent="0.2">
      <c r="A85" t="s">
        <v>14</v>
      </c>
      <c r="B85" s="4">
        <v>1820</v>
      </c>
      <c r="C85" s="4">
        <v>1365</v>
      </c>
    </row>
    <row r="86" spans="1:3" x14ac:dyDescent="0.2">
      <c r="A86" t="s">
        <v>28</v>
      </c>
      <c r="B86" s="4">
        <v>1500</v>
      </c>
      <c r="C86" s="4">
        <v>1500</v>
      </c>
    </row>
    <row r="87" spans="1:3" x14ac:dyDescent="0.2">
      <c r="A87" t="s">
        <v>34</v>
      </c>
      <c r="B87" s="4">
        <v>1500</v>
      </c>
      <c r="C87" s="4">
        <v>1500</v>
      </c>
    </row>
    <row r="88" spans="1:3" x14ac:dyDescent="0.2">
      <c r="A88" t="s">
        <v>35</v>
      </c>
      <c r="B88" s="4">
        <v>1500</v>
      </c>
      <c r="C88" s="4">
        <v>1500</v>
      </c>
    </row>
    <row r="89" spans="1:3" x14ac:dyDescent="0.2">
      <c r="A89" t="s">
        <v>121</v>
      </c>
      <c r="B89" s="4">
        <v>600</v>
      </c>
      <c r="C89" s="4">
        <v>600</v>
      </c>
    </row>
    <row r="90" spans="1:3" x14ac:dyDescent="0.2">
      <c r="A90" t="s">
        <v>122</v>
      </c>
      <c r="B90" s="4">
        <v>900</v>
      </c>
      <c r="C90" s="4">
        <v>900</v>
      </c>
    </row>
    <row r="91" spans="1:3" x14ac:dyDescent="0.2">
      <c r="A91" t="s">
        <v>57</v>
      </c>
      <c r="B91" s="4">
        <v>1500</v>
      </c>
      <c r="C91" s="4">
        <v>1500</v>
      </c>
    </row>
    <row r="92" spans="1:3" x14ac:dyDescent="0.2">
      <c r="A92" t="s">
        <v>71</v>
      </c>
      <c r="B92" s="4">
        <v>60</v>
      </c>
      <c r="C92" s="4">
        <v>60</v>
      </c>
    </row>
    <row r="93" spans="1:3" x14ac:dyDescent="0.2">
      <c r="A93" t="s">
        <v>123</v>
      </c>
      <c r="B93" s="4">
        <v>100</v>
      </c>
      <c r="C93" s="4">
        <v>100</v>
      </c>
    </row>
    <row r="94" spans="1:3" x14ac:dyDescent="0.2">
      <c r="A94" t="s">
        <v>72</v>
      </c>
      <c r="B94" s="4">
        <v>90</v>
      </c>
      <c r="C94" s="4">
        <v>90</v>
      </c>
    </row>
    <row r="95" spans="1:3" x14ac:dyDescent="0.2">
      <c r="A95" t="s">
        <v>73</v>
      </c>
      <c r="B95" s="4">
        <v>1000</v>
      </c>
      <c r="C95" s="4">
        <v>1000</v>
      </c>
    </row>
    <row r="96" spans="1:3" x14ac:dyDescent="0.2">
      <c r="A96" t="s">
        <v>74</v>
      </c>
      <c r="B96" s="4">
        <v>2000</v>
      </c>
      <c r="C96" s="4">
        <v>2000</v>
      </c>
    </row>
    <row r="98" spans="1:3" ht="15.75" x14ac:dyDescent="0.25">
      <c r="A98" s="5" t="s">
        <v>124</v>
      </c>
      <c r="B98" s="3" t="s">
        <v>83</v>
      </c>
      <c r="C98" s="3" t="s">
        <v>84</v>
      </c>
    </row>
    <row r="99" spans="1:3" x14ac:dyDescent="0.2">
      <c r="A99" t="s">
        <v>29</v>
      </c>
      <c r="B99" s="4">
        <v>5</v>
      </c>
      <c r="C99" s="4">
        <v>5</v>
      </c>
    </row>
    <row r="100" spans="1:3" x14ac:dyDescent="0.2">
      <c r="A100" t="s">
        <v>125</v>
      </c>
      <c r="B100" s="4">
        <v>120</v>
      </c>
      <c r="C100" s="4">
        <v>120</v>
      </c>
    </row>
    <row r="101" spans="1:3" x14ac:dyDescent="0.2">
      <c r="A101" t="s">
        <v>30</v>
      </c>
      <c r="B101" s="4">
        <v>200</v>
      </c>
      <c r="C101" s="4">
        <v>200</v>
      </c>
    </row>
    <row r="102" spans="1:3" x14ac:dyDescent="0.2">
      <c r="A102" t="s">
        <v>126</v>
      </c>
      <c r="B102" s="4">
        <v>36</v>
      </c>
      <c r="C102" s="4">
        <v>36</v>
      </c>
    </row>
    <row r="103" spans="1:3" x14ac:dyDescent="0.2">
      <c r="A103" t="s">
        <v>127</v>
      </c>
      <c r="B103" s="4">
        <v>50</v>
      </c>
      <c r="C103" s="4">
        <v>50</v>
      </c>
    </row>
    <row r="104" spans="1:3" x14ac:dyDescent="0.2">
      <c r="A104" t="s">
        <v>128</v>
      </c>
      <c r="B104" s="4">
        <v>60</v>
      </c>
      <c r="C104" s="4">
        <v>60</v>
      </c>
    </row>
    <row r="105" spans="1:3" x14ac:dyDescent="0.2">
      <c r="A105" t="s">
        <v>52</v>
      </c>
      <c r="B105" s="4">
        <v>60</v>
      </c>
      <c r="C105" s="4">
        <v>60</v>
      </c>
    </row>
    <row r="106" spans="1:3" x14ac:dyDescent="0.2">
      <c r="A106" t="s">
        <v>129</v>
      </c>
      <c r="B106" s="4">
        <v>6</v>
      </c>
      <c r="C106" s="4">
        <v>6</v>
      </c>
    </row>
    <row r="107" spans="1:3" x14ac:dyDescent="0.2">
      <c r="A107" t="s">
        <v>53</v>
      </c>
      <c r="B107" s="4">
        <v>22</v>
      </c>
      <c r="C107" s="4">
        <v>22</v>
      </c>
    </row>
    <row r="108" spans="1:3" x14ac:dyDescent="0.2">
      <c r="A108" t="s">
        <v>54</v>
      </c>
      <c r="B108" s="4">
        <v>22</v>
      </c>
      <c r="C108" s="4">
        <v>22</v>
      </c>
    </row>
    <row r="109" spans="1:3" x14ac:dyDescent="0.2">
      <c r="A109" t="s">
        <v>130</v>
      </c>
      <c r="B109" s="4">
        <v>150</v>
      </c>
      <c r="C109" s="4">
        <v>150</v>
      </c>
    </row>
    <row r="110" spans="1:3" x14ac:dyDescent="0.2">
      <c r="A110" t="s">
        <v>131</v>
      </c>
      <c r="B110" s="4">
        <v>2.5</v>
      </c>
      <c r="C110" s="4">
        <v>2.5</v>
      </c>
    </row>
    <row r="111" spans="1:3" x14ac:dyDescent="0.2">
      <c r="A111" t="s">
        <v>58</v>
      </c>
      <c r="B111" s="4">
        <v>15</v>
      </c>
      <c r="C111" s="4">
        <v>15</v>
      </c>
    </row>
    <row r="112" spans="1:3" x14ac:dyDescent="0.2">
      <c r="A112" t="s">
        <v>132</v>
      </c>
      <c r="B112" s="4">
        <v>6</v>
      </c>
      <c r="C112" s="4">
        <v>6</v>
      </c>
    </row>
    <row r="113" spans="1:3" x14ac:dyDescent="0.2">
      <c r="A113" t="s">
        <v>133</v>
      </c>
      <c r="B113" s="4">
        <v>1.2</v>
      </c>
      <c r="C113" s="4">
        <v>1.2</v>
      </c>
    </row>
    <row r="114" spans="1:3" x14ac:dyDescent="0.2">
      <c r="A114" t="s">
        <v>61</v>
      </c>
      <c r="B114" s="4">
        <v>75</v>
      </c>
      <c r="C114" s="4">
        <v>75</v>
      </c>
    </row>
    <row r="115" spans="1:3" x14ac:dyDescent="0.2">
      <c r="A115" t="s">
        <v>62</v>
      </c>
      <c r="B115" s="4">
        <v>155</v>
      </c>
      <c r="C115" s="4">
        <v>155</v>
      </c>
    </row>
    <row r="116" spans="1:3" x14ac:dyDescent="0.2">
      <c r="A116" t="s">
        <v>63</v>
      </c>
      <c r="B116" s="4">
        <v>175</v>
      </c>
      <c r="C116" s="4">
        <v>175</v>
      </c>
    </row>
    <row r="117" spans="1:3" x14ac:dyDescent="0.2">
      <c r="A117" t="s">
        <v>64</v>
      </c>
      <c r="B117" s="4">
        <v>180</v>
      </c>
      <c r="C117" s="4">
        <v>180</v>
      </c>
    </row>
    <row r="118" spans="1:3" x14ac:dyDescent="0.2">
      <c r="A118" t="s">
        <v>65</v>
      </c>
      <c r="B118" s="4">
        <v>40</v>
      </c>
      <c r="C118" s="4">
        <v>40</v>
      </c>
    </row>
    <row r="119" spans="1:3" x14ac:dyDescent="0.2">
      <c r="A119" t="s">
        <v>66</v>
      </c>
      <c r="B119" s="4">
        <v>90</v>
      </c>
      <c r="C119" s="4">
        <v>90</v>
      </c>
    </row>
    <row r="121" spans="1:3" ht="15.75" x14ac:dyDescent="0.25">
      <c r="A121" s="5" t="s">
        <v>134</v>
      </c>
      <c r="B121" s="3" t="s">
        <v>83</v>
      </c>
      <c r="C121" s="3" t="s">
        <v>84</v>
      </c>
    </row>
    <row r="122" spans="1:3" x14ac:dyDescent="0.2">
      <c r="A122" t="s">
        <v>138</v>
      </c>
      <c r="B122" s="4">
        <v>5</v>
      </c>
      <c r="C122" s="4">
        <v>5</v>
      </c>
    </row>
    <row r="123" spans="1:3" x14ac:dyDescent="0.2">
      <c r="A123" t="s">
        <v>135</v>
      </c>
      <c r="B123" s="4">
        <v>7.5</v>
      </c>
      <c r="C123" s="4">
        <v>7.5</v>
      </c>
    </row>
    <row r="124" spans="1:3" x14ac:dyDescent="0.2">
      <c r="A124" t="s">
        <v>136</v>
      </c>
      <c r="B124" s="4">
        <v>22</v>
      </c>
      <c r="C124" s="4">
        <v>22</v>
      </c>
    </row>
    <row r="125" spans="1:3" x14ac:dyDescent="0.2">
      <c r="A125" t="s">
        <v>137</v>
      </c>
      <c r="B125" s="4">
        <v>30</v>
      </c>
      <c r="C125" s="4">
        <v>30</v>
      </c>
    </row>
    <row r="126" spans="1:3" x14ac:dyDescent="0.2">
      <c r="A126" t="s">
        <v>140</v>
      </c>
      <c r="B126" s="4">
        <v>40</v>
      </c>
      <c r="C126" s="4">
        <v>40</v>
      </c>
    </row>
    <row r="127" spans="1:3" x14ac:dyDescent="0.2">
      <c r="A127" t="s">
        <v>139</v>
      </c>
      <c r="B127" s="4">
        <v>40</v>
      </c>
      <c r="C127" s="4">
        <v>40</v>
      </c>
    </row>
    <row r="128" spans="1:3" x14ac:dyDescent="0.2">
      <c r="A128" t="s">
        <v>141</v>
      </c>
      <c r="B128" s="4">
        <v>2000</v>
      </c>
      <c r="C128" s="4">
        <v>2000</v>
      </c>
    </row>
    <row r="130" spans="1:3" ht="15.75" x14ac:dyDescent="0.25">
      <c r="A130" s="5" t="s">
        <v>142</v>
      </c>
      <c r="B130" s="3" t="s">
        <v>83</v>
      </c>
      <c r="C130" s="3" t="s">
        <v>84</v>
      </c>
    </row>
    <row r="131" spans="1:3" x14ac:dyDescent="0.2">
      <c r="A131" t="s">
        <v>25</v>
      </c>
      <c r="B131" s="4">
        <v>380</v>
      </c>
      <c r="C131" s="4">
        <v>380</v>
      </c>
    </row>
    <row r="132" spans="1:3" x14ac:dyDescent="0.2">
      <c r="A132" t="s">
        <v>26</v>
      </c>
      <c r="B132" s="4">
        <v>570</v>
      </c>
      <c r="C132" s="4">
        <v>570</v>
      </c>
    </row>
    <row r="133" spans="1:3" x14ac:dyDescent="0.2">
      <c r="A133" t="s">
        <v>143</v>
      </c>
      <c r="B133" s="4">
        <v>750</v>
      </c>
      <c r="C133" s="4">
        <v>750</v>
      </c>
    </row>
    <row r="134" spans="1:3" x14ac:dyDescent="0.2">
      <c r="A134" t="s">
        <v>144</v>
      </c>
      <c r="B134" s="4">
        <v>550</v>
      </c>
      <c r="C134" s="4">
        <v>550</v>
      </c>
    </row>
    <row r="135" spans="1:3" x14ac:dyDescent="0.2">
      <c r="A135" t="s">
        <v>67</v>
      </c>
      <c r="B135" s="4">
        <v>1500</v>
      </c>
      <c r="C135" s="4">
        <v>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Dec.Jur.</vt:lpstr>
      <vt:lpstr>dat</vt:lpstr>
      <vt:lpstr>Ponderación</vt:lpstr>
      <vt:lpstr>equipos</vt:lpstr>
      <vt:lpstr>Dec.Jur.!Área_de_impresión</vt:lpstr>
      <vt:lpstr>Comercial</vt:lpstr>
      <vt:lpstr>Industrial</vt:lpstr>
      <vt:lpstr>Residencial_concalefacción</vt:lpstr>
      <vt:lpstr>Residencial_sincalefacción</vt:lpstr>
      <vt:lpstr>Rural</vt:lpstr>
      <vt:lpstr>Serv_pub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Maciel</dc:creator>
  <dc:description/>
  <cp:lastModifiedBy>Martin Maciel</cp:lastModifiedBy>
  <cp:revision>2</cp:revision>
  <cp:lastPrinted>2021-05-10T15:37:56Z</cp:lastPrinted>
  <dcterms:created xsi:type="dcterms:W3CDTF">2020-09-10T09:52:05Z</dcterms:created>
  <dcterms:modified xsi:type="dcterms:W3CDTF">2022-07-04T11:46:16Z</dcterms:modified>
  <dc:language>es-AR</dc:language>
</cp:coreProperties>
</file>